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95" windowHeight="8700" activeTab="0"/>
  </bookViews>
  <sheets>
    <sheet name="AG-Darlehen" sheetId="1" r:id="rId1"/>
    <sheet name="Zahlungsplan" sheetId="2" r:id="rId2"/>
  </sheets>
  <definedNames>
    <definedName name="Dia_Ende">'Zahlungsplan'!#REF!</definedName>
    <definedName name="_xlnm.Print_Area" localSheetId="1">'Zahlungsplan'!$A$1:$H$132</definedName>
    <definedName name="Freigrenze2600">'AG-Darlehen'!$F$3</definedName>
    <definedName name="Zahlungsplan">'Zahlungsplan'!$A$13:$E$72</definedName>
  </definedNames>
  <calcPr fullCalcOnLoad="1"/>
</workbook>
</file>

<file path=xl/sharedStrings.xml><?xml version="1.0" encoding="utf-8"?>
<sst xmlns="http://schemas.openxmlformats.org/spreadsheetml/2006/main" count="36" uniqueCount="35">
  <si>
    <t>Darlehensbetrag:</t>
  </si>
  <si>
    <t>Laufzeit:</t>
  </si>
  <si>
    <t>Freigrenze für Arbeitgeberdarlehen:</t>
  </si>
  <si>
    <t>(zinslose oder zinsverbilligte Arbeitgeberdarlehen)</t>
  </si>
  <si>
    <t>gültig ab 01.01.2008</t>
  </si>
  <si>
    <t>Abschlag:</t>
  </si>
  <si>
    <t>Freigrenze für Sachbezüge:</t>
  </si>
  <si>
    <t>§ 8 Abs. 2 Satz 9 EStG</t>
  </si>
  <si>
    <t>monatlich</t>
  </si>
  <si>
    <t>Zinssatz des Arbeitgebers:</t>
  </si>
  <si>
    <t>Zahlungsplan</t>
  </si>
  <si>
    <t>Kreditsumme:</t>
  </si>
  <si>
    <t>Jahreszinssatz:</t>
  </si>
  <si>
    <t>Zahlungsweise:</t>
  </si>
  <si>
    <t>Perioden:</t>
  </si>
  <si>
    <t>Am Ende einer Periode</t>
  </si>
  <si>
    <t>Annuität:</t>
  </si>
  <si>
    <t>Summe</t>
  </si>
  <si>
    <t>Zinsen</t>
  </si>
  <si>
    <t>Tilgung</t>
  </si>
  <si>
    <t>Annuität</t>
  </si>
  <si>
    <t>Monat</t>
  </si>
  <si>
    <t>Berechnungsgrundlagen zum Lohnkonto nehmen!</t>
  </si>
  <si>
    <t>Zinsverbilligung</t>
  </si>
  <si>
    <t xml:space="preserve"> </t>
  </si>
  <si>
    <t>Günstigster nachgewiesener Zinssatz</t>
  </si>
  <si>
    <t>oder</t>
  </si>
  <si>
    <t>Veröffentlichter Effektivzinssatz der Deutschen Bundesbank</t>
  </si>
  <si>
    <t>Nach einem BFH-Urteil (BStBl. 1995 II S. 338) fällt die Gewährung von Darlehen unter den Begriff der „Dienstleistungen“. Der Rabattfreibetrag von 1.080 € jährlich ist deshalb bei einer zinslosen oder verbilligten Darlehensgewährung anwendbar, wenn der Arbeitgeber mit Darlehensgewährungen Handel treibt (Bankgewerbe).</t>
  </si>
  <si>
    <t>Anwendung des Rabattfreibetrag nach § 8 Abs. 3 Satz 2 EStG:</t>
  </si>
  <si>
    <t>Nur die grünen Zellen sind änderbar!</t>
  </si>
  <si>
    <t>www.lohn-info.de/arbeitgeberdarlehen.html</t>
  </si>
  <si>
    <t>für</t>
  </si>
  <si>
    <t>Wenn Sie beide Zinssätze (Günstigster nachgewiesener Zinssatz und veröffentlichter Effektivzinssatz der Deutschen Bundesbank) eingegeben haben, wird der kleinere von beiden genommen!
(Textfeld wird nicht gedruckt!)</t>
  </si>
  <si>
    <t>Arbeitgeberdarlehen ab 2022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</si>
</sst>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0.0%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0\ &quot;DM&quot;;[Red]\-#,##0.000\ &quot;DM&quot;"/>
    <numFmt numFmtId="179" formatCode="#,##0.0000\ &quot;DM&quot;;[Red]\-#,##0.0000\ &quot;DM&quot;"/>
    <numFmt numFmtId="180" formatCode="#,##0.00000\ &quot;DM&quot;;[Red]\-#,##0.00000\ &quot;DM&quot;"/>
    <numFmt numFmtId="181" formatCode="#,##0.000000\ &quot;DM&quot;;[Red]\-#,##0.000000\ &quot;DM&quot;"/>
    <numFmt numFmtId="182" formatCode="#,##0.0000000\ &quot;DM&quot;;[Red]\-#,##0.0000000\ &quot;DM&quot;"/>
    <numFmt numFmtId="183" formatCode="#,##0.0\ &quot;DM&quot;;[Red]\-#,##0.0\ &quot;DM&quot;"/>
    <numFmt numFmtId="184" formatCode="General\ &quot;Jahre&quot;"/>
    <numFmt numFmtId="185" formatCode="#,##0.000\ &quot;€&quot;"/>
    <numFmt numFmtId="186" formatCode="#,##0.0000\ &quot;€&quot;"/>
    <numFmt numFmtId="187" formatCode="#,##0.00000\ &quot;€&quot;"/>
    <numFmt numFmtId="188" formatCode="#,##0.0\ &quot;€&quot;"/>
    <numFmt numFmtId="189" formatCode="#,##0\ &quot;€&quot;"/>
    <numFmt numFmtId="190" formatCode="0&quot; Jahre&quot;"/>
    <numFmt numFmtId="191" formatCode="#,##0.000\ &quot;€&quot;;[Red]\-#,##0.000\ &quot;€&quot;"/>
    <numFmt numFmtId="192" formatCode="#,##0.0000\ &quot;€&quot;;[Red]\-#,##0.0000\ &quot;€&quot;"/>
    <numFmt numFmtId="193" formatCode="#,##0.00000\ &quot;€&quot;;[Red]\-#,##0.00000\ &quot;€&quot;"/>
    <numFmt numFmtId="194" formatCode="#,##0.000000\ &quot;€&quot;;[Red]\-#,##0.000000\ &quot;€&quot;"/>
    <numFmt numFmtId="195" formatCode="0.000%"/>
    <numFmt numFmtId="196" formatCode="0.0000%"/>
    <numFmt numFmtId="197" formatCode="0.00000%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2"/>
      <name val="Arial"/>
      <family val="2"/>
    </font>
    <font>
      <sz val="10"/>
      <name val="Wingdings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0" fontId="4" fillId="0" borderId="0" xfId="47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84" fontId="0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8" fontId="0" fillId="33" borderId="10" xfId="0" applyNumberFormat="1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top"/>
      <protection/>
    </xf>
    <xf numFmtId="168" fontId="0" fillId="33" borderId="11" xfId="0" applyNumberFormat="1" applyFont="1" applyFill="1" applyBorder="1" applyAlignment="1" applyProtection="1">
      <alignment vertical="top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168" fontId="0" fillId="33" borderId="0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0" fontId="3" fillId="0" borderId="10" xfId="0" applyNumberFormat="1" applyFont="1" applyBorder="1" applyAlignment="1">
      <alignment/>
    </xf>
    <xf numFmtId="10" fontId="0" fillId="33" borderId="1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168" fontId="0" fillId="33" borderId="10" xfId="0" applyNumberFormat="1" applyFont="1" applyFill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10" fontId="3" fillId="33" borderId="11" xfId="0" applyNumberFormat="1" applyFont="1" applyFill="1" applyBorder="1" applyAlignment="1" applyProtection="1">
      <alignment horizontal="center"/>
      <protection/>
    </xf>
    <xf numFmtId="168" fontId="8" fillId="0" borderId="0" xfId="0" applyNumberFormat="1" applyFont="1" applyAlignment="1" applyProtection="1">
      <alignment/>
      <protection/>
    </xf>
    <xf numFmtId="168" fontId="8" fillId="33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68" fontId="3" fillId="34" borderId="10" xfId="0" applyNumberFormat="1" applyFont="1" applyFill="1" applyBorder="1" applyAlignment="1" applyProtection="1">
      <alignment vertical="center"/>
      <protection locked="0"/>
    </xf>
    <xf numFmtId="190" fontId="3" fillId="34" borderId="10" xfId="0" applyNumberFormat="1" applyFont="1" applyFill="1" applyBorder="1" applyAlignment="1" applyProtection="1">
      <alignment/>
      <protection locked="0"/>
    </xf>
    <xf numFmtId="10" fontId="3" fillId="34" borderId="1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11" fillId="0" borderId="17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17" xfId="0" applyFont="1" applyBorder="1" applyAlignment="1">
      <alignment/>
    </xf>
    <xf numFmtId="0" fontId="0" fillId="0" borderId="19" xfId="0" applyBorder="1" applyAlignment="1">
      <alignment/>
    </xf>
    <xf numFmtId="0" fontId="10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indent="1"/>
    </xf>
    <xf numFmtId="0" fontId="0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10" fontId="3" fillId="0" borderId="10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>
      <alignment vertical="top" wrapText="1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17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3" fillId="33" borderId="12" xfId="0" applyFont="1" applyFill="1" applyBorder="1" applyAlignment="1" applyProtection="1">
      <alignment horizontal="left" vertical="center" wrapText="1" indent="1"/>
      <protection/>
    </xf>
    <xf numFmtId="0" fontId="3" fillId="33" borderId="22" xfId="0" applyFont="1" applyFill="1" applyBorder="1" applyAlignment="1" applyProtection="1">
      <alignment horizontal="left" vertical="center" wrapText="1" indent="1"/>
      <protection/>
    </xf>
    <xf numFmtId="0" fontId="3" fillId="33" borderId="23" xfId="0" applyFont="1" applyFill="1" applyBorder="1" applyAlignment="1" applyProtection="1">
      <alignment horizontal="left" vertical="center" wrapText="1" indent="1"/>
      <protection/>
    </xf>
    <xf numFmtId="0" fontId="3" fillId="33" borderId="17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 wrapText="1" indent="1"/>
      <protection/>
    </xf>
    <xf numFmtId="0" fontId="3" fillId="33" borderId="18" xfId="0" applyFont="1" applyFill="1" applyBorder="1" applyAlignment="1" applyProtection="1">
      <alignment horizontal="left" vertical="center" wrapText="1" indent="1"/>
      <protection/>
    </xf>
    <xf numFmtId="0" fontId="3" fillId="33" borderId="20" xfId="0" applyFont="1" applyFill="1" applyBorder="1" applyAlignment="1" applyProtection="1">
      <alignment horizontal="left" vertical="center" wrapText="1" indent="1"/>
      <protection/>
    </xf>
    <xf numFmtId="0" fontId="3" fillId="33" borderId="21" xfId="0" applyFont="1" applyFill="1" applyBorder="1" applyAlignment="1" applyProtection="1">
      <alignment horizontal="left" vertical="center" wrapText="1" indent="1"/>
      <protection/>
    </xf>
    <xf numFmtId="0" fontId="3" fillId="33" borderId="19" xfId="0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0">
    <dxf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color indexed="9"/>
      </font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hn-info.de/arbeitgeberdarlehe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zoomScalePageLayoutView="0" workbookViewId="0" topLeftCell="A1">
      <selection activeCell="B2" sqref="B2:D2"/>
    </sheetView>
  </sheetViews>
  <sheetFormatPr defaultColWidth="11.421875" defaultRowHeight="12.75"/>
  <cols>
    <col min="1" max="1" width="11.421875" style="1" customWidth="1"/>
    <col min="3" max="3" width="10.421875" style="0" customWidth="1"/>
    <col min="5" max="5" width="14.7109375" style="0" customWidth="1"/>
    <col min="6" max="6" width="14.00390625" style="1" customWidth="1"/>
    <col min="8" max="8" width="9.7109375" style="0" customWidth="1"/>
    <col min="10" max="10" width="15.57421875" style="0" bestFit="1" customWidth="1"/>
    <col min="11" max="11" width="16.8515625" style="0" customWidth="1"/>
  </cols>
  <sheetData>
    <row r="1" spans="1:9" ht="18">
      <c r="A1" s="37" t="s">
        <v>34</v>
      </c>
      <c r="F1" s="71" t="s">
        <v>30</v>
      </c>
      <c r="I1" s="4" t="s">
        <v>31</v>
      </c>
    </row>
    <row r="2" spans="1:4" ht="12.75">
      <c r="A2" s="75" t="s">
        <v>32</v>
      </c>
      <c r="B2" s="77"/>
      <c r="C2" s="78"/>
      <c r="D2" s="79"/>
    </row>
    <row r="3" spans="1:7" ht="12.75">
      <c r="A3" s="1" t="s">
        <v>2</v>
      </c>
      <c r="F3" s="3">
        <v>2600</v>
      </c>
      <c r="G3" t="s">
        <v>4</v>
      </c>
    </row>
    <row r="4" ht="12.75">
      <c r="A4" s="2" t="s">
        <v>3</v>
      </c>
    </row>
    <row r="6" spans="1:6" ht="12.75">
      <c r="A6" s="1" t="s">
        <v>5</v>
      </c>
      <c r="F6" s="27">
        <v>0.04</v>
      </c>
    </row>
    <row r="7" spans="1:7" ht="12.75">
      <c r="A7" s="1" t="s">
        <v>6</v>
      </c>
      <c r="F7" s="3">
        <v>50</v>
      </c>
      <c r="G7" t="s">
        <v>7</v>
      </c>
    </row>
    <row r="9" spans="1:11" ht="25.5" customHeight="1">
      <c r="A9" s="25" t="s">
        <v>0</v>
      </c>
      <c r="B9" s="26"/>
      <c r="C9" s="26"/>
      <c r="D9" s="26"/>
      <c r="E9" s="26"/>
      <c r="F9" s="45"/>
      <c r="G9" s="80">
        <f>IF(F9="","",IF(F9&gt;F3,"Freigrenze für Arbeitgeberdarlehen von 2.600 € ist überschritten!","Es sind keine Zinsvorteile zu versteuern, da die Freigrenze für Arbeitgeberdarlehen von 2.600 € nicht überschritten ist."))</f>
      </c>
      <c r="H9" s="81"/>
      <c r="I9" s="81"/>
      <c r="J9" s="81"/>
      <c r="K9" s="81"/>
    </row>
    <row r="10" ht="12.75">
      <c r="F10"/>
    </row>
    <row r="11" spans="1:6" ht="12.75">
      <c r="A11" s="1" t="s">
        <v>1</v>
      </c>
      <c r="F11" s="46"/>
    </row>
    <row r="12" spans="1:6" ht="12.75">
      <c r="A12" s="1" t="s">
        <v>9</v>
      </c>
      <c r="F12" s="47"/>
    </row>
    <row r="14" spans="1:11" s="26" customFormat="1" ht="12.75">
      <c r="A14" s="48"/>
      <c r="B14" s="49" t="s">
        <v>25</v>
      </c>
      <c r="C14" s="50"/>
      <c r="D14" s="50"/>
      <c r="E14" s="51"/>
      <c r="F14" s="38" t="s">
        <v>26</v>
      </c>
      <c r="G14" s="52" t="s">
        <v>27</v>
      </c>
      <c r="H14" s="50"/>
      <c r="I14" s="50"/>
      <c r="J14" s="50"/>
      <c r="K14" s="51"/>
    </row>
    <row r="15" spans="1:11" ht="12.75">
      <c r="A15" s="53"/>
      <c r="B15" s="39"/>
      <c r="C15" s="39"/>
      <c r="D15" s="39"/>
      <c r="E15" s="54"/>
      <c r="G15" s="55"/>
      <c r="H15" s="39"/>
      <c r="I15" s="39"/>
      <c r="J15" s="39"/>
      <c r="K15" s="54"/>
    </row>
    <row r="16" spans="1:11" ht="12.75">
      <c r="A16" s="53"/>
      <c r="B16" s="39"/>
      <c r="C16" s="39"/>
      <c r="D16" s="47"/>
      <c r="E16" s="54"/>
      <c r="G16" s="55"/>
      <c r="H16" s="39"/>
      <c r="I16" s="39"/>
      <c r="J16" s="47"/>
      <c r="K16" s="54"/>
    </row>
    <row r="17" spans="1:11" s="39" customFormat="1" ht="12.75">
      <c r="A17" s="66" t="s">
        <v>22</v>
      </c>
      <c r="B17" s="42"/>
      <c r="D17" s="42"/>
      <c r="E17" s="56"/>
      <c r="F17" s="40"/>
      <c r="G17" s="72"/>
      <c r="K17" s="54"/>
    </row>
    <row r="18" spans="1:11" ht="12.75">
      <c r="A18" s="57">
        <f>IF(D16&gt;0,"Abschlag von "&amp;F6*100&amp;"%"&amp;" ist nicht möglich!","")</f>
      </c>
      <c r="B18" s="39"/>
      <c r="C18" s="39"/>
      <c r="D18" s="39"/>
      <c r="E18" s="54"/>
      <c r="G18" s="64">
        <f>IF(J16&gt;0,"Abschlag von "&amp;F6*100&amp;"%"&amp;" ist möglich!","")</f>
      </c>
      <c r="H18" s="39"/>
      <c r="I18" s="39"/>
      <c r="J18" s="41">
        <f>IF(J16&gt;0,J16*F6,"")</f>
      </c>
      <c r="K18" s="67">
        <f>IF(J16&gt;0,"[4% von "&amp;J16*100&amp;" %]","")</f>
      </c>
    </row>
    <row r="19" spans="1:11" ht="12.75">
      <c r="A19" s="53"/>
      <c r="B19" s="39"/>
      <c r="C19" s="39"/>
      <c r="D19" s="39"/>
      <c r="E19" s="54"/>
      <c r="G19" s="55"/>
      <c r="H19" s="39"/>
      <c r="I19" s="39"/>
      <c r="J19" s="39"/>
      <c r="K19" s="54"/>
    </row>
    <row r="20" spans="1:11" ht="12.75">
      <c r="A20" s="53">
        <f>IF(D16&gt;0,"Zinssatz","")</f>
      </c>
      <c r="B20" s="39"/>
      <c r="C20" s="39"/>
      <c r="D20" s="58">
        <f>IF(D16&gt;0,D16,"")</f>
      </c>
      <c r="E20" s="54"/>
      <c r="G20" s="53">
        <f>IF(J16&gt;0,"Zinssatz nach Abschlag von 4%","")</f>
      </c>
      <c r="H20" s="39"/>
      <c r="I20" s="39"/>
      <c r="J20" s="58">
        <f>IF(J16&gt;0,J16-J18,"")</f>
      </c>
      <c r="K20" s="54"/>
    </row>
    <row r="21" spans="1:11" ht="12.75">
      <c r="A21" s="53"/>
      <c r="B21" s="39"/>
      <c r="C21" s="39"/>
      <c r="D21" s="39"/>
      <c r="E21" s="54"/>
      <c r="G21" s="55"/>
      <c r="H21" s="39"/>
      <c r="I21" s="39"/>
      <c r="J21" s="39"/>
      <c r="K21" s="54"/>
    </row>
    <row r="22" spans="1:11" ht="12.75">
      <c r="A22" s="59">
        <f>IF(AND(D16&gt;0,F12&gt;0),"Zinssatz des Arbeitgebers:","")</f>
      </c>
      <c r="B22" s="60"/>
      <c r="C22" s="60"/>
      <c r="D22" s="61">
        <f>IF(AND(D16&gt;0,F12&lt;&gt;""),F12,"")</f>
      </c>
      <c r="E22" s="54"/>
      <c r="G22" s="59">
        <f>IF(AND(J16&gt;0,F12&gt;0),"Zinssatz des Arbeitgebers:","")</f>
      </c>
      <c r="H22" s="60"/>
      <c r="I22" s="60"/>
      <c r="J22" s="61">
        <f>IF(AND(J16&gt;0,F12&lt;&gt;""),F12,"")</f>
      </c>
      <c r="K22" s="54"/>
    </row>
    <row r="23" spans="1:11" ht="12.75">
      <c r="A23" s="53"/>
      <c r="B23" s="39"/>
      <c r="C23" s="39"/>
      <c r="D23" s="39"/>
      <c r="E23" s="54"/>
      <c r="G23" s="55"/>
      <c r="H23" s="39"/>
      <c r="I23" s="39"/>
      <c r="J23" s="39"/>
      <c r="K23" s="54"/>
    </row>
    <row r="24" spans="1:11" ht="12.75">
      <c r="A24" s="53">
        <f>IF(D24="","","Zinsverbilligung")</f>
      </c>
      <c r="B24" s="39"/>
      <c r="C24" s="39"/>
      <c r="D24" s="41">
        <f>IF(OR(F12="",D16=""),"",IF(F9&lt;F3,"",IF(D22&gt;=D20,"Kein Zinsvorteil!",ROUND(D20-D22,4))))</f>
      </c>
      <c r="E24" s="54"/>
      <c r="F24"/>
      <c r="G24" s="53">
        <f>IF(J24="","","Zinsverbilligung")</f>
      </c>
      <c r="H24" s="39"/>
      <c r="I24" s="39"/>
      <c r="J24" s="41">
        <f>IF(OR(F12="",J16=""),"",IF(F9&lt;F3,"",IF(J22&gt;=J20,"Kein Zinsvorteil!",ROUND(J20-J22,4))))</f>
      </c>
      <c r="K24" s="54"/>
    </row>
    <row r="25" spans="1:11" ht="12.75">
      <c r="A25" s="55"/>
      <c r="B25" s="39"/>
      <c r="C25" s="39"/>
      <c r="D25" s="39"/>
      <c r="E25" s="54"/>
      <c r="F25"/>
      <c r="G25" s="55"/>
      <c r="H25" s="39"/>
      <c r="I25" s="39"/>
      <c r="J25" s="39"/>
      <c r="K25" s="54"/>
    </row>
    <row r="26" spans="1:11" ht="12.75">
      <c r="A26" s="53">
        <f>IF(D26="","","Geldwerter Vorteil")</f>
      </c>
      <c r="B26" s="39"/>
      <c r="C26" s="39"/>
      <c r="D26" s="62">
        <f>IF(D24="","",D24*F9/12)</f>
      </c>
      <c r="E26" s="54"/>
      <c r="F26"/>
      <c r="G26" s="53">
        <f>IF(J26="","","Geldwerter Vorteil")</f>
      </c>
      <c r="H26" s="39"/>
      <c r="I26" s="39"/>
      <c r="J26" s="62">
        <f>IF(J24="","",J24*F9/12)</f>
      </c>
      <c r="K26" s="54"/>
    </row>
    <row r="27" spans="1:11" ht="12.75">
      <c r="A27" s="53"/>
      <c r="B27" s="39"/>
      <c r="C27" s="39"/>
      <c r="D27" s="63">
        <f>IF(D26="","",D24*100&amp;"%"&amp;" * "&amp;F9&amp;" / 12 Monate")</f>
      </c>
      <c r="E27" s="54"/>
      <c r="F27"/>
      <c r="G27" s="53"/>
      <c r="H27" s="39"/>
      <c r="I27" s="39"/>
      <c r="J27" s="63">
        <f>IF(J26="","",J24*100&amp;"%"&amp;" * "&amp;F9&amp;" / 12 Monate")</f>
      </c>
      <c r="K27" s="54"/>
    </row>
    <row r="28" spans="1:11" ht="12.75">
      <c r="A28" s="64">
        <f>IF(D26="","",IF(D26&gt;F7,"Betrag ist steuer- und beitragspflichtig!","Freigrenze für Sachbezüge (50 €) ist nicht überschritten"))</f>
      </c>
      <c r="B28" s="39"/>
      <c r="C28" s="39"/>
      <c r="D28" s="39"/>
      <c r="E28" s="54"/>
      <c r="F28"/>
      <c r="G28" s="64">
        <f>IF(J26="","",IF(J26&gt;F7,"Betrag ist steuer- und beitragspflichtig!","Freigrenze für Sachbezüge (50 €) ist nicht überschritten"))</f>
      </c>
      <c r="H28" s="39"/>
      <c r="I28" s="39"/>
      <c r="J28" s="39"/>
      <c r="K28" s="54"/>
    </row>
    <row r="29" spans="1:11" ht="12.75">
      <c r="A29" s="55"/>
      <c r="B29" s="39"/>
      <c r="C29" s="39"/>
      <c r="D29" s="39"/>
      <c r="E29" s="54"/>
      <c r="F29"/>
      <c r="G29" s="64">
        <f>IF(J26="","",IF(J26&gt;F7,"Freigrenze von 50 € ist überschritten!",""))</f>
      </c>
      <c r="H29" s="39"/>
      <c r="I29" s="39"/>
      <c r="J29" s="39"/>
      <c r="K29" s="54"/>
    </row>
    <row r="30" spans="1:11" ht="12.75">
      <c r="A30" s="82">
        <f>IF(D26="","",IF(D26&lt;F7,"Es ist zu prüfen ob die Freigrenze anderweitig ausgeschöpft wurde!",""))</f>
      </c>
      <c r="B30" s="83"/>
      <c r="C30" s="83"/>
      <c r="D30" s="83"/>
      <c r="E30" s="54"/>
      <c r="F30"/>
      <c r="G30" s="86">
        <f>IF(J26="","",IF(J26&lt;F7,"Es ist zu prüfen ob die Freigrenze anderweitig ausgeschöpft wurde!",""))</f>
      </c>
      <c r="H30" s="87"/>
      <c r="I30" s="87"/>
      <c r="J30" s="87"/>
      <c r="K30" s="88"/>
    </row>
    <row r="31" spans="1:11" ht="12.75">
      <c r="A31" s="84"/>
      <c r="B31" s="85"/>
      <c r="C31" s="85"/>
      <c r="D31" s="85"/>
      <c r="E31" s="65"/>
      <c r="F31" s="73"/>
      <c r="G31" s="89"/>
      <c r="H31" s="90"/>
      <c r="I31" s="90"/>
      <c r="J31" s="90"/>
      <c r="K31" s="91"/>
    </row>
    <row r="32" s="39" customFormat="1" ht="12.75">
      <c r="A32" s="74"/>
    </row>
    <row r="33" spans="1:11" s="39" customFormat="1" ht="15.75">
      <c r="A33" s="92">
        <f>IF(AND(D26="",J26=""),"","Bei Tilgung des Darlehens ist der geldwerte Vorteil für die Restschuld neu zu ermitteln! Siehe Tabellenblatt Zahlungsplan!")</f>
      </c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6" s="39" customFormat="1" ht="13.5" thickBot="1">
      <c r="A34" s="40"/>
      <c r="F34" s="40"/>
    </row>
    <row r="35" spans="1:11" ht="12.75">
      <c r="A35" s="43" t="s">
        <v>29</v>
      </c>
      <c r="B35" s="44"/>
      <c r="C35" s="44"/>
      <c r="D35" s="44"/>
      <c r="E35" s="44"/>
      <c r="F35" s="43"/>
      <c r="G35" s="44"/>
      <c r="H35" s="44"/>
      <c r="I35" s="44"/>
      <c r="J35" s="44"/>
      <c r="K35" s="44"/>
    </row>
    <row r="36" spans="1:11" ht="12.75" customHeight="1">
      <c r="A36" s="76" t="s">
        <v>28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</row>
  </sheetData>
  <sheetProtection password="DD74" sheet="1" selectLockedCells="1"/>
  <mergeCells count="6">
    <mergeCell ref="A36:K37"/>
    <mergeCell ref="B2:D2"/>
    <mergeCell ref="G9:K9"/>
    <mergeCell ref="A30:D31"/>
    <mergeCell ref="G30:K31"/>
    <mergeCell ref="A33:K33"/>
  </mergeCells>
  <conditionalFormatting sqref="D22">
    <cfRule type="expression" priority="1" dxfId="17" stopIfTrue="1">
      <formula>AND(D16&gt;0,F12&gt;0)</formula>
    </cfRule>
  </conditionalFormatting>
  <conditionalFormatting sqref="J22">
    <cfRule type="expression" priority="2" dxfId="17" stopIfTrue="1">
      <formula>AND(J16&gt;0,F12&gt;0)</formula>
    </cfRule>
  </conditionalFormatting>
  <conditionalFormatting sqref="J24">
    <cfRule type="expression" priority="3" dxfId="17" stopIfTrue="1">
      <formula>AND(J16&gt;0,F12&gt;0)</formula>
    </cfRule>
  </conditionalFormatting>
  <conditionalFormatting sqref="D24">
    <cfRule type="expression" priority="4" dxfId="17" stopIfTrue="1">
      <formula>AND(D16&gt;0,F12&gt;0)</formula>
    </cfRule>
  </conditionalFormatting>
  <conditionalFormatting sqref="D26">
    <cfRule type="expression" priority="5" dxfId="17" stopIfTrue="1">
      <formula>AND(D16&gt;0,F12&gt;0)</formula>
    </cfRule>
  </conditionalFormatting>
  <conditionalFormatting sqref="J26">
    <cfRule type="expression" priority="6" dxfId="17" stopIfTrue="1">
      <formula>AND(J16&gt;0,F12&gt;0)</formula>
    </cfRule>
  </conditionalFormatting>
  <conditionalFormatting sqref="D20">
    <cfRule type="expression" priority="7" dxfId="17" stopIfTrue="1">
      <formula>$D$16&gt;0</formula>
    </cfRule>
  </conditionalFormatting>
  <conditionalFormatting sqref="J18 J20">
    <cfRule type="expression" priority="8" dxfId="17" stopIfTrue="1">
      <formula>$J$16&gt;0</formula>
    </cfRule>
  </conditionalFormatting>
  <conditionalFormatting sqref="A33:K33">
    <cfRule type="expression" priority="9" dxfId="18" stopIfTrue="1">
      <formula>OR(ISNUMBER($D$26),ISNUMBER($J$26))</formula>
    </cfRule>
  </conditionalFormatting>
  <conditionalFormatting sqref="A35:K37">
    <cfRule type="expression" priority="10" dxfId="7" stopIfTrue="1">
      <formula>$A$33=""</formula>
    </cfRule>
  </conditionalFormatting>
  <conditionalFormatting sqref="A17">
    <cfRule type="expression" priority="11" dxfId="6" stopIfTrue="1">
      <formula>$D$16&gt;0</formula>
    </cfRule>
  </conditionalFormatting>
  <dataValidations count="6">
    <dataValidation type="decimal" allowBlank="1" showInputMessage="1" showErrorMessage="1" sqref="F15:F17 F19:F23">
      <formula1>0</formula1>
      <formula2>0.2</formula2>
    </dataValidation>
    <dataValidation type="whole" allowBlank="1" showInputMessage="1" showErrorMessage="1" promptTitle="Laufzeit" prompt="Geben Sie Ihre Laufzeit in Jahren ein!&#10;Wegen Berechnungen im Blatt Zahlungsplan nur ganze Zahlen von 1 bis 10 zulässig!" errorTitle="Laufzeit ungültig!" error="Nur ganze Zahlen von 1 bis 10 zulässig!" sqref="F11">
      <formula1>1</formula1>
      <formula2>10</formula2>
    </dataValidation>
    <dataValidation type="decimal" allowBlank="1" showInputMessage="1" showErrorMessage="1" promptTitle="Zinssatz des Arbeitgebers" prompt="Geben Sie den Zinssatz des Arbeitgebers ein!&#10;Wenn der Arbeitgeber keine Zinsen verlangt, ist eine 0 einzugeben!" errorTitle="Zinssatz unzulässig!" error="Nur Prozentangaben von 0 bis 10 zulässig!" sqref="F12">
      <formula1>0</formula1>
      <formula2>0.1</formula2>
    </dataValidation>
    <dataValidation type="decimal" allowBlank="1" showInputMessage="1" showErrorMessage="1" promptTitle="Darlehensbetrag " prompt="Geben Sie Ihren Darlehensbetrag ein!" errorTitle="Darlehensbetrag unzulässig!" error="Nur Dezimalzahlen von 0 bis 1.000.000 € zulässig!" sqref="F9">
      <formula1>0</formula1>
      <formula2>1000000</formula2>
    </dataValidation>
    <dataValidation type="decimal" allowBlank="1" showInputMessage="1" showErrorMessage="1" promptTitle="Zinnsatz Deutsche Bundesbank" prompt="Veröffentlichten Effektivzinssatz der Deutschen Bundesbank eingeben!&#10;Wenn Sie nur den günstigsten nachgewiesenen Zinssatz verwenden wollen, lassen Sie hier leer!" errorTitle="Zinssatz ungültig!" error="Nur Prozentangaben von 0 bis 20 zulässig!" sqref="J16">
      <formula1>0</formula1>
      <formula2>0.2</formula2>
    </dataValidation>
    <dataValidation type="decimal" allowBlank="1" showInputMessage="1" showErrorMessage="1" promptTitle="Günstigster Zinssatz" prompt="Günstigsten nachgewiesenen Zinssatz eingeben!&#10;Wenn Sie nur den Effektivzinssatz der Deutschen Bundesbank verwenden wollen, lassen Sie hier leer!" errorTitle="Zinssatz ungültig!" error="Nur Prozentangaben von 0 bis 20 zulässig!" sqref="D16">
      <formula1>0</formula1>
      <formula2>0.2</formula2>
    </dataValidation>
  </dataValidations>
  <hyperlinks>
    <hyperlink ref="I1" r:id="rId1" display="www.lohn-info.de/arbeitgeberdarlehen.html"/>
  </hyperlink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N1" sqref="N1"/>
    </sheetView>
  </sheetViews>
  <sheetFormatPr defaultColWidth="11.421875" defaultRowHeight="12.75"/>
  <cols>
    <col min="1" max="1" width="6.7109375" style="6" customWidth="1"/>
    <col min="2" max="3" width="17.28125" style="6" customWidth="1"/>
    <col min="4" max="4" width="12.8515625" style="6" customWidth="1"/>
    <col min="5" max="5" width="12.7109375" style="6" customWidth="1"/>
    <col min="6" max="6" width="3.140625" style="6" customWidth="1"/>
    <col min="7" max="7" width="16.57421875" style="6" bestFit="1" customWidth="1"/>
    <col min="8" max="8" width="6.421875" style="6" customWidth="1"/>
    <col min="9" max="9" width="5.28125" style="6" customWidth="1"/>
    <col min="10" max="16384" width="11.421875" style="6" customWidth="1"/>
  </cols>
  <sheetData>
    <row r="1" ht="15.75">
      <c r="A1" s="5" t="s">
        <v>10</v>
      </c>
    </row>
    <row r="2" s="7" customFormat="1" ht="12.75">
      <c r="C2" s="8"/>
    </row>
    <row r="3" spans="1:12" s="7" customFormat="1" ht="16.5" customHeight="1">
      <c r="A3" s="7" t="s">
        <v>11</v>
      </c>
      <c r="C3" s="31">
        <f>'AG-Darlehen'!F9</f>
        <v>0</v>
      </c>
      <c r="D3" s="69" t="str">
        <f>IF(C3=0,"Geben Sie auf dem Blatt AG-Darlehen die Kreditsumme ein!","")</f>
        <v>Geben Sie auf dem Blatt AG-Darlehen die Kreditsumme ein!</v>
      </c>
      <c r="G3" s="68"/>
      <c r="H3" s="68"/>
      <c r="J3" s="93" t="s">
        <v>33</v>
      </c>
      <c r="K3" s="94"/>
      <c r="L3" s="95"/>
    </row>
    <row r="4" spans="1:12" s="7" customFormat="1" ht="16.5" customHeight="1">
      <c r="A4" s="7" t="s">
        <v>12</v>
      </c>
      <c r="C4" s="28">
        <f>'AG-Darlehen'!F12</f>
        <v>0</v>
      </c>
      <c r="G4" s="68"/>
      <c r="H4" s="68"/>
      <c r="J4" s="96"/>
      <c r="K4" s="97"/>
      <c r="L4" s="98"/>
    </row>
    <row r="5" spans="1:12" s="7" customFormat="1" ht="16.5" customHeight="1">
      <c r="A5" s="7" t="s">
        <v>1</v>
      </c>
      <c r="C5" s="10">
        <f>'AG-Darlehen'!F11</f>
        <v>0</v>
      </c>
      <c r="D5" s="69" t="str">
        <f>IF(C5=0,"Geben Sie auf dem Blatt AG-Darlehen die Laufzeit ein!","")</f>
        <v>Geben Sie auf dem Blatt AG-Darlehen die Laufzeit ein!</v>
      </c>
      <c r="G5" s="68"/>
      <c r="H5" s="68"/>
      <c r="J5" s="96"/>
      <c r="K5" s="97"/>
      <c r="L5" s="98"/>
    </row>
    <row r="6" spans="1:12" s="7" customFormat="1" ht="16.5" customHeight="1">
      <c r="A6" s="7" t="s">
        <v>13</v>
      </c>
      <c r="C6" s="33" t="s">
        <v>8</v>
      </c>
      <c r="D6" s="23" t="s">
        <v>15</v>
      </c>
      <c r="G6" s="68"/>
      <c r="H6" s="68"/>
      <c r="J6" s="96"/>
      <c r="K6" s="97"/>
      <c r="L6" s="98"/>
    </row>
    <row r="7" spans="1:12" s="7" customFormat="1" ht="16.5" customHeight="1">
      <c r="A7" s="7" t="s">
        <v>14</v>
      </c>
      <c r="C7" s="12">
        <f>12*C5</f>
        <v>0</v>
      </c>
      <c r="G7" s="68"/>
      <c r="H7" s="68"/>
      <c r="J7" s="96"/>
      <c r="K7" s="97"/>
      <c r="L7" s="98"/>
    </row>
    <row r="8" spans="10:12" s="7" customFormat="1" ht="12.75">
      <c r="J8" s="96"/>
      <c r="K8" s="97"/>
      <c r="L8" s="98"/>
    </row>
    <row r="9" spans="1:12" s="7" customFormat="1" ht="16.5" customHeight="1">
      <c r="A9" s="7" t="s">
        <v>16</v>
      </c>
      <c r="C9" s="13">
        <f>IF(C3=0,"",ROUND(PMT(C4/12,C7,C3,0,0),2))</f>
      </c>
      <c r="D9" s="11" t="str">
        <f>C6</f>
        <v>monatlich</v>
      </c>
      <c r="E9" s="14"/>
      <c r="F9" s="14"/>
      <c r="J9" s="96"/>
      <c r="K9" s="97"/>
      <c r="L9" s="98"/>
    </row>
    <row r="10" spans="3:12" s="7" customFormat="1" ht="12.75">
      <c r="C10" s="8"/>
      <c r="D10" s="8"/>
      <c r="G10" s="30"/>
      <c r="J10" s="99"/>
      <c r="K10" s="100"/>
      <c r="L10" s="101"/>
    </row>
    <row r="11" spans="1:7" s="7" customFormat="1" ht="12.75">
      <c r="A11" s="15"/>
      <c r="B11" s="16">
        <f>IF(C3=0,"",SUM(B13:B72))</f>
      </c>
      <c r="C11" s="16">
        <f>IF(C3=0,"",SUM(C13:C72))</f>
      </c>
      <c r="D11" s="16">
        <f>IF(C3=0,"",SUM(D13:D72))</f>
      </c>
      <c r="E11" s="17" t="s">
        <v>17</v>
      </c>
      <c r="F11" s="29"/>
      <c r="G11" s="70" t="s">
        <v>23</v>
      </c>
    </row>
    <row r="12" spans="1:8" s="7" customFormat="1" ht="12.75">
      <c r="A12" s="24" t="s">
        <v>21</v>
      </c>
      <c r="B12" s="15" t="s">
        <v>18</v>
      </c>
      <c r="C12" s="15" t="s">
        <v>19</v>
      </c>
      <c r="D12" s="18" t="s">
        <v>20</v>
      </c>
      <c r="E12" s="19">
        <f>C3</f>
        <v>0</v>
      </c>
      <c r="F12" s="29"/>
      <c r="G12" s="34">
        <f>MIN('AG-Darlehen'!J24,'AG-Darlehen'!D24)</f>
        <v>0</v>
      </c>
      <c r="H12" s="7" t="s">
        <v>24</v>
      </c>
    </row>
    <row r="13" spans="1:8" s="7" customFormat="1" ht="12.75">
      <c r="A13" s="20">
        <v>1</v>
      </c>
      <c r="B13" s="19">
        <f>IF(A13="","",ROUND($C$4/12*E12,2))</f>
        <v>0</v>
      </c>
      <c r="C13" s="19">
        <f>IF(C3=0,"",IF(A13="","",D13-B13))</f>
      </c>
      <c r="D13" s="19">
        <f>IF(C3=0,"",IF(A13=$C$7,E12+ROUND($C$4/12*E12,2),IF(A13="","",$C$9*-1)))</f>
      </c>
      <c r="E13" s="19">
        <f>IF(C3=0,"",IF(A13="","",E12-C13))</f>
      </c>
      <c r="F13" s="29"/>
      <c r="G13" s="19">
        <f>IF(A13="","",IF(E12&lt;='AG-Darlehen'!$F$3,"",E12*$G$12/12))</f>
      </c>
      <c r="H13" s="36">
        <f>IF(G13&gt;'AG-Darlehen'!$F$7,"","J")</f>
      </c>
    </row>
    <row r="14" spans="1:8" s="7" customFormat="1" ht="12.75">
      <c r="A14" s="21">
        <f aca="true" t="shared" si="0" ref="A14:A72">IF(A13&gt;=$C$7,"",A13+1)</f>
      </c>
      <c r="B14" s="9">
        <f aca="true" t="shared" si="1" ref="B14:B72">IF(A14="","",ROUND($C$4/12*E13,2))</f>
      </c>
      <c r="C14" s="9">
        <f aca="true" t="shared" si="2" ref="C14:C72">IF(A14="","",D14-B14)</f>
      </c>
      <c r="D14" s="9">
        <f aca="true" t="shared" si="3" ref="D14:D44">IF(A14=$C$7,E13+ROUND($C$4/12*E13,2),IF(A14="","",$C$9*-1))</f>
      </c>
      <c r="E14" s="9">
        <f aca="true" t="shared" si="4" ref="E14:E72">IF(A14="","",E13-C14)</f>
      </c>
      <c r="F14" s="29"/>
      <c r="G14" s="32">
        <f>IF(A14="","",IF(E13&lt;='AG-Darlehen'!$F$3,"",E13*$G$12/12))</f>
      </c>
      <c r="H14" s="35">
        <f>IF(G14&gt;'AG-Darlehen'!$F$7,"","J")</f>
      </c>
    </row>
    <row r="15" spans="1:8" s="7" customFormat="1" ht="12.75">
      <c r="A15" s="22">
        <f t="shared" si="0"/>
      </c>
      <c r="B15" s="9">
        <f t="shared" si="1"/>
      </c>
      <c r="C15" s="9">
        <f t="shared" si="2"/>
      </c>
      <c r="D15" s="9">
        <f t="shared" si="3"/>
      </c>
      <c r="E15" s="9">
        <f t="shared" si="4"/>
      </c>
      <c r="F15" s="29"/>
      <c r="G15" s="32">
        <f>IF(A15="","",IF(E14&lt;='AG-Darlehen'!$F$3,"",E14*$G$12/12))</f>
      </c>
      <c r="H15" s="35">
        <f>IF(G15&gt;'AG-Darlehen'!$F$7,"","J")</f>
      </c>
    </row>
    <row r="16" spans="1:8" s="7" customFormat="1" ht="12.75">
      <c r="A16" s="22">
        <f t="shared" si="0"/>
      </c>
      <c r="B16" s="9">
        <f t="shared" si="1"/>
      </c>
      <c r="C16" s="9">
        <f t="shared" si="2"/>
      </c>
      <c r="D16" s="9">
        <f t="shared" si="3"/>
      </c>
      <c r="E16" s="9">
        <f t="shared" si="4"/>
      </c>
      <c r="F16" s="29"/>
      <c r="G16" s="32">
        <f>IF(A16="","",IF(E15&lt;='AG-Darlehen'!$F$3,"",E15*$G$12/12))</f>
      </c>
      <c r="H16" s="35">
        <f>IF(G16&gt;'AG-Darlehen'!$F$7,"","J")</f>
      </c>
    </row>
    <row r="17" spans="1:8" s="7" customFormat="1" ht="12.75">
      <c r="A17" s="22">
        <f t="shared" si="0"/>
      </c>
      <c r="B17" s="9">
        <f t="shared" si="1"/>
      </c>
      <c r="C17" s="9">
        <f t="shared" si="2"/>
      </c>
      <c r="D17" s="9">
        <f t="shared" si="3"/>
      </c>
      <c r="E17" s="9">
        <f t="shared" si="4"/>
      </c>
      <c r="F17" s="29"/>
      <c r="G17" s="32">
        <f>IF(A17="","",IF(E16&lt;='AG-Darlehen'!$F$3,"",E16*$G$12/12))</f>
      </c>
      <c r="H17" s="35">
        <f>IF(G17&gt;'AG-Darlehen'!$F$7,"","J")</f>
      </c>
    </row>
    <row r="18" spans="1:8" s="7" customFormat="1" ht="12.75">
      <c r="A18" s="22">
        <f t="shared" si="0"/>
      </c>
      <c r="B18" s="9">
        <f t="shared" si="1"/>
      </c>
      <c r="C18" s="9">
        <f t="shared" si="2"/>
      </c>
      <c r="D18" s="9">
        <f t="shared" si="3"/>
      </c>
      <c r="E18" s="9">
        <f t="shared" si="4"/>
      </c>
      <c r="F18" s="9"/>
      <c r="G18" s="32">
        <f>IF(A18="","",IF(E17&lt;='AG-Darlehen'!$F$3,"",E17*$G$12/12))</f>
      </c>
      <c r="H18" s="35">
        <f>IF(G18&gt;'AG-Darlehen'!$F$7,"","J")</f>
      </c>
    </row>
    <row r="19" spans="1:8" s="7" customFormat="1" ht="12.75">
      <c r="A19" s="22">
        <f t="shared" si="0"/>
      </c>
      <c r="B19" s="9">
        <f t="shared" si="1"/>
      </c>
      <c r="C19" s="9">
        <f t="shared" si="2"/>
      </c>
      <c r="D19" s="9">
        <f t="shared" si="3"/>
      </c>
      <c r="E19" s="9">
        <f t="shared" si="4"/>
      </c>
      <c r="F19" s="9"/>
      <c r="G19" s="32">
        <f>IF(A19="","",IF(E18&lt;='AG-Darlehen'!$F$3,"",E18*$G$12/12))</f>
      </c>
      <c r="H19" s="35">
        <f>IF(G19&gt;'AG-Darlehen'!$F$7,"","J")</f>
      </c>
    </row>
    <row r="20" spans="1:8" s="7" customFormat="1" ht="12.75">
      <c r="A20" s="22">
        <f t="shared" si="0"/>
      </c>
      <c r="B20" s="9">
        <f t="shared" si="1"/>
      </c>
      <c r="C20" s="9">
        <f t="shared" si="2"/>
      </c>
      <c r="D20" s="9">
        <f t="shared" si="3"/>
      </c>
      <c r="E20" s="9">
        <f t="shared" si="4"/>
      </c>
      <c r="F20" s="9"/>
      <c r="G20" s="32">
        <f>IF(A20="","",IF(E19&lt;='AG-Darlehen'!$F$3,"",E19*$G$12/12))</f>
      </c>
      <c r="H20" s="35">
        <f>IF(G20&gt;'AG-Darlehen'!$F$7,"","J")</f>
      </c>
    </row>
    <row r="21" spans="1:8" s="7" customFormat="1" ht="12.75">
      <c r="A21" s="22">
        <f t="shared" si="0"/>
      </c>
      <c r="B21" s="9">
        <f t="shared" si="1"/>
      </c>
      <c r="C21" s="9">
        <f t="shared" si="2"/>
      </c>
      <c r="D21" s="9">
        <f t="shared" si="3"/>
      </c>
      <c r="E21" s="9">
        <f t="shared" si="4"/>
      </c>
      <c r="F21" s="9"/>
      <c r="G21" s="32">
        <f>IF(A21="","",IF(E20&lt;='AG-Darlehen'!$F$3,"",E20*$G$12/12))</f>
      </c>
      <c r="H21" s="35">
        <f>IF(G21&gt;'AG-Darlehen'!$F$7,"","J")</f>
      </c>
    </row>
    <row r="22" spans="1:8" s="7" customFormat="1" ht="12.75">
      <c r="A22" s="22">
        <f t="shared" si="0"/>
      </c>
      <c r="B22" s="9">
        <f t="shared" si="1"/>
      </c>
      <c r="C22" s="9">
        <f t="shared" si="2"/>
      </c>
      <c r="D22" s="9">
        <f t="shared" si="3"/>
      </c>
      <c r="E22" s="9">
        <f t="shared" si="4"/>
      </c>
      <c r="F22" s="9"/>
      <c r="G22" s="32">
        <f>IF(A22="","",IF(E21&lt;='AG-Darlehen'!$F$3,"",E21*$G$12/12))</f>
      </c>
      <c r="H22" s="35">
        <f>IF(G22&gt;'AG-Darlehen'!$F$7,"","J")</f>
      </c>
    </row>
    <row r="23" spans="1:8" s="7" customFormat="1" ht="12.75">
      <c r="A23" s="22">
        <f t="shared" si="0"/>
      </c>
      <c r="B23" s="9">
        <f t="shared" si="1"/>
      </c>
      <c r="C23" s="9">
        <f t="shared" si="2"/>
      </c>
      <c r="D23" s="9">
        <f t="shared" si="3"/>
      </c>
      <c r="E23" s="9">
        <f t="shared" si="4"/>
      </c>
      <c r="F23" s="9"/>
      <c r="G23" s="32">
        <f>IF(A23="","",IF(E22&lt;='AG-Darlehen'!$F$3,"",E22*$G$12/12))</f>
      </c>
      <c r="H23" s="35">
        <f>IF(G23&gt;'AG-Darlehen'!$F$7,"","J")</f>
      </c>
    </row>
    <row r="24" spans="1:8" s="7" customFormat="1" ht="12.75">
      <c r="A24" s="22">
        <f t="shared" si="0"/>
      </c>
      <c r="B24" s="9">
        <f t="shared" si="1"/>
      </c>
      <c r="C24" s="9">
        <f t="shared" si="2"/>
      </c>
      <c r="D24" s="9">
        <f t="shared" si="3"/>
      </c>
      <c r="E24" s="9">
        <f t="shared" si="4"/>
      </c>
      <c r="F24" s="9"/>
      <c r="G24" s="32">
        <f>IF(A24="","",IF(E23&lt;='AG-Darlehen'!$F$3,"",E23*$G$12/12))</f>
      </c>
      <c r="H24" s="35">
        <f>IF(G24&gt;'AG-Darlehen'!$F$7,"","J")</f>
      </c>
    </row>
    <row r="25" spans="1:8" s="7" customFormat="1" ht="12.75">
      <c r="A25" s="22">
        <f t="shared" si="0"/>
      </c>
      <c r="B25" s="9">
        <f t="shared" si="1"/>
      </c>
      <c r="C25" s="9">
        <f t="shared" si="2"/>
      </c>
      <c r="D25" s="9">
        <f t="shared" si="3"/>
      </c>
      <c r="E25" s="9">
        <f t="shared" si="4"/>
      </c>
      <c r="F25" s="9"/>
      <c r="G25" s="32">
        <f>IF(A25="","",IF(E24&lt;='AG-Darlehen'!$F$3,"",E24*$G$12/12))</f>
      </c>
      <c r="H25" s="35">
        <f>IF(G25&gt;'AG-Darlehen'!$F$7,"","J")</f>
      </c>
    </row>
    <row r="26" spans="1:8" s="7" customFormat="1" ht="12.75">
      <c r="A26" s="22">
        <f t="shared" si="0"/>
      </c>
      <c r="B26" s="9">
        <f t="shared" si="1"/>
      </c>
      <c r="C26" s="9">
        <f t="shared" si="2"/>
      </c>
      <c r="D26" s="9">
        <f t="shared" si="3"/>
      </c>
      <c r="E26" s="9">
        <f t="shared" si="4"/>
      </c>
      <c r="F26" s="9"/>
      <c r="G26" s="32">
        <f>IF(A26="","",IF(E25&lt;='AG-Darlehen'!$F$3,"",E25*$G$12/12))</f>
      </c>
      <c r="H26" s="35">
        <f>IF(G26&gt;'AG-Darlehen'!$F$7,"","J")</f>
      </c>
    </row>
    <row r="27" spans="1:8" s="7" customFormat="1" ht="12.75">
      <c r="A27" s="22">
        <f t="shared" si="0"/>
      </c>
      <c r="B27" s="9">
        <f t="shared" si="1"/>
      </c>
      <c r="C27" s="9">
        <f t="shared" si="2"/>
      </c>
      <c r="D27" s="9">
        <f t="shared" si="3"/>
      </c>
      <c r="E27" s="9">
        <f t="shared" si="4"/>
      </c>
      <c r="F27" s="9"/>
      <c r="G27" s="32">
        <f>IF(A27="","",IF(E26&lt;='AG-Darlehen'!$F$3,"",E26*$G$12/12))</f>
      </c>
      <c r="H27" s="35">
        <f>IF(G27&gt;'AG-Darlehen'!$F$7,"","J")</f>
      </c>
    </row>
    <row r="28" spans="1:8" s="7" customFormat="1" ht="12.75">
      <c r="A28" s="22">
        <f t="shared" si="0"/>
      </c>
      <c r="B28" s="9">
        <f t="shared" si="1"/>
      </c>
      <c r="C28" s="9">
        <f t="shared" si="2"/>
      </c>
      <c r="D28" s="9">
        <f t="shared" si="3"/>
      </c>
      <c r="E28" s="9">
        <f t="shared" si="4"/>
      </c>
      <c r="F28" s="9"/>
      <c r="G28" s="32">
        <f>IF(A28="","",IF(E27&lt;='AG-Darlehen'!$F$3,"",E27*$G$12/12))</f>
      </c>
      <c r="H28" s="35">
        <f>IF(G28&gt;'AG-Darlehen'!$F$7,"","J")</f>
      </c>
    </row>
    <row r="29" spans="1:8" s="7" customFormat="1" ht="12.75">
      <c r="A29" s="22">
        <f t="shared" si="0"/>
      </c>
      <c r="B29" s="9">
        <f t="shared" si="1"/>
      </c>
      <c r="C29" s="9">
        <f t="shared" si="2"/>
      </c>
      <c r="D29" s="9">
        <f t="shared" si="3"/>
      </c>
      <c r="E29" s="9">
        <f t="shared" si="4"/>
      </c>
      <c r="F29" s="9"/>
      <c r="G29" s="32">
        <f>IF(A29="","",IF(E28&lt;='AG-Darlehen'!$F$3,"",E28*$G$12/12))</f>
      </c>
      <c r="H29" s="35">
        <f>IF(G29&gt;'AG-Darlehen'!$F$7,"","J")</f>
      </c>
    </row>
    <row r="30" spans="1:8" s="7" customFormat="1" ht="12.75">
      <c r="A30" s="22">
        <f t="shared" si="0"/>
      </c>
      <c r="B30" s="9">
        <f t="shared" si="1"/>
      </c>
      <c r="C30" s="9">
        <f t="shared" si="2"/>
      </c>
      <c r="D30" s="9">
        <f t="shared" si="3"/>
      </c>
      <c r="E30" s="9">
        <f t="shared" si="4"/>
      </c>
      <c r="F30" s="9"/>
      <c r="G30" s="32">
        <f>IF(A30="","",IF(E29&lt;='AG-Darlehen'!$F$3,"",E29*$G$12/12))</f>
      </c>
      <c r="H30" s="35">
        <f>IF(G30&gt;'AG-Darlehen'!$F$7,"","J")</f>
      </c>
    </row>
    <row r="31" spans="1:8" s="7" customFormat="1" ht="12.75">
      <c r="A31" s="22">
        <f t="shared" si="0"/>
      </c>
      <c r="B31" s="9">
        <f t="shared" si="1"/>
      </c>
      <c r="C31" s="9">
        <f t="shared" si="2"/>
      </c>
      <c r="D31" s="9">
        <f t="shared" si="3"/>
      </c>
      <c r="E31" s="9">
        <f t="shared" si="4"/>
      </c>
      <c r="F31" s="9"/>
      <c r="G31" s="32">
        <f>IF(A31="","",IF(E30&lt;='AG-Darlehen'!$F$3,"",E30*$G$12/12))</f>
      </c>
      <c r="H31" s="35">
        <f>IF(G31&gt;'AG-Darlehen'!$F$7,"","J")</f>
      </c>
    </row>
    <row r="32" spans="1:8" s="7" customFormat="1" ht="12.75">
      <c r="A32" s="22">
        <f t="shared" si="0"/>
      </c>
      <c r="B32" s="9">
        <f t="shared" si="1"/>
      </c>
      <c r="C32" s="9">
        <f t="shared" si="2"/>
      </c>
      <c r="D32" s="9">
        <f t="shared" si="3"/>
      </c>
      <c r="E32" s="9">
        <f t="shared" si="4"/>
      </c>
      <c r="F32" s="9"/>
      <c r="G32" s="32">
        <f>IF(A32="","",IF(E31&lt;='AG-Darlehen'!$F$3,"",E31*$G$12/12))</f>
      </c>
      <c r="H32" s="35">
        <f>IF(G32&gt;'AG-Darlehen'!$F$7,"","J")</f>
      </c>
    </row>
    <row r="33" spans="1:8" s="7" customFormat="1" ht="12.75">
      <c r="A33" s="22">
        <f t="shared" si="0"/>
      </c>
      <c r="B33" s="9">
        <f t="shared" si="1"/>
      </c>
      <c r="C33" s="9">
        <f t="shared" si="2"/>
      </c>
      <c r="D33" s="9">
        <f t="shared" si="3"/>
      </c>
      <c r="E33" s="9">
        <f t="shared" si="4"/>
      </c>
      <c r="F33" s="9"/>
      <c r="G33" s="32">
        <f>IF(A33="","",IF(E32&lt;='AG-Darlehen'!$F$3,"",E32*$G$12/12))</f>
      </c>
      <c r="H33" s="35">
        <f>IF(G33&gt;'AG-Darlehen'!$F$7,"","J")</f>
      </c>
    </row>
    <row r="34" spans="1:8" s="7" customFormat="1" ht="12.75">
      <c r="A34" s="22">
        <f t="shared" si="0"/>
      </c>
      <c r="B34" s="9">
        <f t="shared" si="1"/>
      </c>
      <c r="C34" s="9">
        <f t="shared" si="2"/>
      </c>
      <c r="D34" s="9">
        <f t="shared" si="3"/>
      </c>
      <c r="E34" s="9">
        <f t="shared" si="4"/>
      </c>
      <c r="F34" s="9"/>
      <c r="G34" s="32">
        <f>IF(A34="","",IF(E33&lt;='AG-Darlehen'!$F$3,"",E33*$G$12/12))</f>
      </c>
      <c r="H34" s="35">
        <f>IF(G34&gt;'AG-Darlehen'!$F$7,"","J")</f>
      </c>
    </row>
    <row r="35" spans="1:8" s="7" customFormat="1" ht="12.75">
      <c r="A35" s="22">
        <f t="shared" si="0"/>
      </c>
      <c r="B35" s="9">
        <f t="shared" si="1"/>
      </c>
      <c r="C35" s="9">
        <f t="shared" si="2"/>
      </c>
      <c r="D35" s="9">
        <f t="shared" si="3"/>
      </c>
      <c r="E35" s="9">
        <f t="shared" si="4"/>
      </c>
      <c r="F35" s="9"/>
      <c r="G35" s="32">
        <f>IF(A35="","",IF(E34&lt;='AG-Darlehen'!$F$3,"",E34*$G$12/12))</f>
      </c>
      <c r="H35" s="35">
        <f>IF(G35&gt;'AG-Darlehen'!$F$7,"","J")</f>
      </c>
    </row>
    <row r="36" spans="1:8" s="7" customFormat="1" ht="12.75">
      <c r="A36" s="22">
        <f t="shared" si="0"/>
      </c>
      <c r="B36" s="9">
        <f t="shared" si="1"/>
      </c>
      <c r="C36" s="9">
        <f t="shared" si="2"/>
      </c>
      <c r="D36" s="9">
        <f t="shared" si="3"/>
      </c>
      <c r="E36" s="9">
        <f t="shared" si="4"/>
      </c>
      <c r="F36" s="9"/>
      <c r="G36" s="32">
        <f>IF(A36="","",IF(E35&lt;='AG-Darlehen'!$F$3,"",E35*$G$12/12))</f>
      </c>
      <c r="H36" s="35">
        <f>IF(G36&gt;'AG-Darlehen'!$F$7,"","J")</f>
      </c>
    </row>
    <row r="37" spans="1:8" s="7" customFormat="1" ht="12.75">
      <c r="A37" s="22">
        <f t="shared" si="0"/>
      </c>
      <c r="B37" s="9">
        <f t="shared" si="1"/>
      </c>
      <c r="C37" s="9">
        <f t="shared" si="2"/>
      </c>
      <c r="D37" s="9">
        <f t="shared" si="3"/>
      </c>
      <c r="E37" s="9">
        <f t="shared" si="4"/>
      </c>
      <c r="F37" s="9"/>
      <c r="G37" s="32">
        <f>IF(A37="","",IF(E36&lt;='AG-Darlehen'!$F$3,"",E36*$G$12/12))</f>
      </c>
      <c r="H37" s="35">
        <f>IF(G37&gt;'AG-Darlehen'!$F$7,"","J")</f>
      </c>
    </row>
    <row r="38" spans="1:8" s="7" customFormat="1" ht="12.75">
      <c r="A38" s="22">
        <f t="shared" si="0"/>
      </c>
      <c r="B38" s="9">
        <f t="shared" si="1"/>
      </c>
      <c r="C38" s="9">
        <f t="shared" si="2"/>
      </c>
      <c r="D38" s="9">
        <f t="shared" si="3"/>
      </c>
      <c r="E38" s="9">
        <f t="shared" si="4"/>
      </c>
      <c r="F38" s="9"/>
      <c r="G38" s="32">
        <f>IF(A38="","",IF(E37&lt;='AG-Darlehen'!$F$3,"",E37*$G$12/12))</f>
      </c>
      <c r="H38" s="35">
        <f>IF(G38&gt;'AG-Darlehen'!$F$7,"","J")</f>
      </c>
    </row>
    <row r="39" spans="1:8" s="7" customFormat="1" ht="12.75">
      <c r="A39" s="22">
        <f t="shared" si="0"/>
      </c>
      <c r="B39" s="9">
        <f t="shared" si="1"/>
      </c>
      <c r="C39" s="9">
        <f t="shared" si="2"/>
      </c>
      <c r="D39" s="9">
        <f t="shared" si="3"/>
      </c>
      <c r="E39" s="9">
        <f t="shared" si="4"/>
      </c>
      <c r="F39" s="9"/>
      <c r="G39" s="32">
        <f>IF(A39="","",IF(E38&lt;='AG-Darlehen'!$F$3,"",E38*$G$12/12))</f>
      </c>
      <c r="H39" s="35">
        <f>IF(G39&gt;'AG-Darlehen'!$F$7,"","J")</f>
      </c>
    </row>
    <row r="40" spans="1:8" s="7" customFormat="1" ht="12.75">
      <c r="A40" s="22">
        <f t="shared" si="0"/>
      </c>
      <c r="B40" s="9">
        <f t="shared" si="1"/>
      </c>
      <c r="C40" s="9">
        <f t="shared" si="2"/>
      </c>
      <c r="D40" s="9">
        <f t="shared" si="3"/>
      </c>
      <c r="E40" s="9">
        <f t="shared" si="4"/>
      </c>
      <c r="F40" s="9"/>
      <c r="G40" s="32">
        <f>IF(A40="","",IF(E39&lt;='AG-Darlehen'!$F$3,"",E39*$G$12/12))</f>
      </c>
      <c r="H40" s="35">
        <f>IF(G40&gt;'AG-Darlehen'!$F$7,"","J")</f>
      </c>
    </row>
    <row r="41" spans="1:8" s="7" customFormat="1" ht="12.75">
      <c r="A41" s="22">
        <f t="shared" si="0"/>
      </c>
      <c r="B41" s="9">
        <f t="shared" si="1"/>
      </c>
      <c r="C41" s="9">
        <f t="shared" si="2"/>
      </c>
      <c r="D41" s="9">
        <f t="shared" si="3"/>
      </c>
      <c r="E41" s="9">
        <f t="shared" si="4"/>
      </c>
      <c r="F41" s="9"/>
      <c r="G41" s="32">
        <f>IF(A41="","",IF(E40&lt;='AG-Darlehen'!$F$3,"",E40*$G$12/12))</f>
      </c>
      <c r="H41" s="35">
        <f>IF(G41&gt;'AG-Darlehen'!$F$7,"","J")</f>
      </c>
    </row>
    <row r="42" spans="1:8" s="7" customFormat="1" ht="12.75">
      <c r="A42" s="22">
        <f t="shared" si="0"/>
      </c>
      <c r="B42" s="9">
        <f t="shared" si="1"/>
      </c>
      <c r="C42" s="9">
        <f t="shared" si="2"/>
      </c>
      <c r="D42" s="9">
        <f t="shared" si="3"/>
      </c>
      <c r="E42" s="9">
        <f t="shared" si="4"/>
      </c>
      <c r="F42" s="9"/>
      <c r="G42" s="32">
        <f>IF(A42="","",IF(E41&lt;='AG-Darlehen'!$F$3,"",E41*$G$12/12))</f>
      </c>
      <c r="H42" s="35">
        <f>IF(G42&gt;'AG-Darlehen'!$F$7,"","J")</f>
      </c>
    </row>
    <row r="43" spans="1:8" ht="15">
      <c r="A43" s="22">
        <f t="shared" si="0"/>
      </c>
      <c r="B43" s="9">
        <f t="shared" si="1"/>
      </c>
      <c r="C43" s="9">
        <f t="shared" si="2"/>
      </c>
      <c r="D43" s="9">
        <f t="shared" si="3"/>
      </c>
      <c r="E43" s="9">
        <f t="shared" si="4"/>
      </c>
      <c r="F43" s="9"/>
      <c r="G43" s="32">
        <f>IF(A43="","",IF(E42&lt;='AG-Darlehen'!$F$3,"",E42*$G$12/12))</f>
      </c>
      <c r="H43" s="35">
        <f>IF(G43&gt;'AG-Darlehen'!$F$7,"","J")</f>
      </c>
    </row>
    <row r="44" spans="1:8" ht="15">
      <c r="A44" s="22">
        <f t="shared" si="0"/>
      </c>
      <c r="B44" s="9">
        <f t="shared" si="1"/>
      </c>
      <c r="C44" s="9">
        <f t="shared" si="2"/>
      </c>
      <c r="D44" s="9">
        <f t="shared" si="3"/>
      </c>
      <c r="E44" s="9">
        <f t="shared" si="4"/>
      </c>
      <c r="F44" s="9"/>
      <c r="G44" s="32">
        <f>IF(A44="","",IF(E43&lt;='AG-Darlehen'!$F$3,"",E43*$G$12/12))</f>
      </c>
      <c r="H44" s="35">
        <f>IF(G44&gt;'AG-Darlehen'!$F$7,"","J")</f>
      </c>
    </row>
    <row r="45" spans="1:8" ht="15">
      <c r="A45" s="22">
        <f t="shared" si="0"/>
      </c>
      <c r="B45" s="9">
        <f t="shared" si="1"/>
      </c>
      <c r="C45" s="9">
        <f t="shared" si="2"/>
      </c>
      <c r="D45" s="9">
        <f aca="true" t="shared" si="5" ref="D45:D72">IF(A45=$C$7,E44+ROUND($C$4/12*E44,2),IF(A45="","",$C$9*-1))</f>
      </c>
      <c r="E45" s="9">
        <f t="shared" si="4"/>
      </c>
      <c r="F45" s="9"/>
      <c r="G45" s="32">
        <f>IF(A45="","",IF(E44&lt;='AG-Darlehen'!$F$3,"",E44*$G$12/12))</f>
      </c>
      <c r="H45" s="35">
        <f>IF(G45&gt;'AG-Darlehen'!$F$7,"","J")</f>
      </c>
    </row>
    <row r="46" spans="1:8" ht="15">
      <c r="A46" s="22">
        <f t="shared" si="0"/>
      </c>
      <c r="B46" s="9">
        <f t="shared" si="1"/>
      </c>
      <c r="C46" s="9">
        <f t="shared" si="2"/>
      </c>
      <c r="D46" s="9">
        <f t="shared" si="5"/>
      </c>
      <c r="E46" s="9">
        <f t="shared" si="4"/>
      </c>
      <c r="F46" s="9"/>
      <c r="G46" s="32">
        <f>IF(A46="","",IF(E45&lt;='AG-Darlehen'!$F$3,"",E45*$G$12/12))</f>
      </c>
      <c r="H46" s="35">
        <f>IF(G46&gt;'AG-Darlehen'!$F$7,"","J")</f>
      </c>
    </row>
    <row r="47" spans="1:8" ht="15">
      <c r="A47" s="22">
        <f t="shared" si="0"/>
      </c>
      <c r="B47" s="9">
        <f t="shared" si="1"/>
      </c>
      <c r="C47" s="9">
        <f t="shared" si="2"/>
      </c>
      <c r="D47" s="9">
        <f t="shared" si="5"/>
      </c>
      <c r="E47" s="9">
        <f t="shared" si="4"/>
      </c>
      <c r="F47" s="9"/>
      <c r="G47" s="32">
        <f>IF(A47="","",IF(E46&lt;='AG-Darlehen'!$F$3,"",E46*$G$12/12))</f>
      </c>
      <c r="H47" s="35">
        <f>IF(G47&gt;'AG-Darlehen'!$F$7,"","J")</f>
      </c>
    </row>
    <row r="48" spans="1:8" ht="15">
      <c r="A48" s="22">
        <f t="shared" si="0"/>
      </c>
      <c r="B48" s="9">
        <f t="shared" si="1"/>
      </c>
      <c r="C48" s="9">
        <f t="shared" si="2"/>
      </c>
      <c r="D48" s="9">
        <f t="shared" si="5"/>
      </c>
      <c r="E48" s="9">
        <f t="shared" si="4"/>
      </c>
      <c r="F48" s="9"/>
      <c r="G48" s="32">
        <f>IF(A48="","",IF(E47&lt;='AG-Darlehen'!$F$3,"",E47*$G$12/12))</f>
      </c>
      <c r="H48" s="35">
        <f>IF(G48&gt;'AG-Darlehen'!$F$7,"","J")</f>
      </c>
    </row>
    <row r="49" spans="1:8" ht="15">
      <c r="A49" s="22">
        <f t="shared" si="0"/>
      </c>
      <c r="B49" s="9">
        <f t="shared" si="1"/>
      </c>
      <c r="C49" s="9">
        <f t="shared" si="2"/>
      </c>
      <c r="D49" s="9">
        <f t="shared" si="5"/>
      </c>
      <c r="E49" s="9">
        <f t="shared" si="4"/>
      </c>
      <c r="F49" s="9"/>
      <c r="G49" s="32">
        <f>IF(A49="","",IF(E48&lt;='AG-Darlehen'!$F$3,"",E48*$G$12/12))</f>
      </c>
      <c r="H49" s="35">
        <f>IF(G49&gt;'AG-Darlehen'!$F$7,"","J")</f>
      </c>
    </row>
    <row r="50" spans="1:8" ht="15">
      <c r="A50" s="22">
        <f t="shared" si="0"/>
      </c>
      <c r="B50" s="9">
        <f t="shared" si="1"/>
      </c>
      <c r="C50" s="9">
        <f t="shared" si="2"/>
      </c>
      <c r="D50" s="9">
        <f t="shared" si="5"/>
      </c>
      <c r="E50" s="9">
        <f t="shared" si="4"/>
      </c>
      <c r="F50" s="9"/>
      <c r="G50" s="32">
        <f>IF(A50="","",IF(E49&lt;='AG-Darlehen'!$F$3,"",E49*$G$12/12))</f>
      </c>
      <c r="H50" s="35">
        <f>IF(G50&gt;'AG-Darlehen'!$F$7,"","J")</f>
      </c>
    </row>
    <row r="51" spans="1:8" ht="15">
      <c r="A51" s="22">
        <f t="shared" si="0"/>
      </c>
      <c r="B51" s="9">
        <f t="shared" si="1"/>
      </c>
      <c r="C51" s="9">
        <f t="shared" si="2"/>
      </c>
      <c r="D51" s="9">
        <f t="shared" si="5"/>
      </c>
      <c r="E51" s="9">
        <f t="shared" si="4"/>
      </c>
      <c r="F51" s="9"/>
      <c r="G51" s="32">
        <f>IF(A51="","",IF(E50&lt;='AG-Darlehen'!$F$3,"",E50*$G$12/12))</f>
      </c>
      <c r="H51" s="35">
        <f>IF(G51&gt;'AG-Darlehen'!$F$7,"","J")</f>
      </c>
    </row>
    <row r="52" spans="1:8" ht="15">
      <c r="A52" s="22">
        <f t="shared" si="0"/>
      </c>
      <c r="B52" s="9">
        <f t="shared" si="1"/>
      </c>
      <c r="C52" s="9">
        <f t="shared" si="2"/>
      </c>
      <c r="D52" s="9">
        <f t="shared" si="5"/>
      </c>
      <c r="E52" s="9">
        <f t="shared" si="4"/>
      </c>
      <c r="F52" s="9"/>
      <c r="G52" s="32">
        <f>IF(A52="","",IF(E51&lt;='AG-Darlehen'!$F$3,"",E51*$G$12/12))</f>
      </c>
      <c r="H52" s="35">
        <f>IF(G52&gt;'AG-Darlehen'!$F$7,"","J")</f>
      </c>
    </row>
    <row r="53" spans="1:8" ht="15">
      <c r="A53" s="22">
        <f t="shared" si="0"/>
      </c>
      <c r="B53" s="9">
        <f t="shared" si="1"/>
      </c>
      <c r="C53" s="9">
        <f t="shared" si="2"/>
      </c>
      <c r="D53" s="9">
        <f t="shared" si="5"/>
      </c>
      <c r="E53" s="9">
        <f t="shared" si="4"/>
      </c>
      <c r="F53" s="9"/>
      <c r="G53" s="32">
        <f>IF(A53="","",IF(E52&lt;='AG-Darlehen'!$F$3,"",E52*$G$12/12))</f>
      </c>
      <c r="H53" s="35">
        <f>IF(G53&gt;'AG-Darlehen'!$F$7,"","J")</f>
      </c>
    </row>
    <row r="54" spans="1:8" ht="15">
      <c r="A54" s="22">
        <f t="shared" si="0"/>
      </c>
      <c r="B54" s="9">
        <f t="shared" si="1"/>
      </c>
      <c r="C54" s="9">
        <f t="shared" si="2"/>
      </c>
      <c r="D54" s="9">
        <f t="shared" si="5"/>
      </c>
      <c r="E54" s="9">
        <f t="shared" si="4"/>
      </c>
      <c r="F54" s="9"/>
      <c r="G54" s="32">
        <f>IF(A54="","",IF(E53&lt;='AG-Darlehen'!$F$3,"",E53*$G$12/12))</f>
      </c>
      <c r="H54" s="35">
        <f>IF(G54&gt;'AG-Darlehen'!$F$7,"","J")</f>
      </c>
    </row>
    <row r="55" spans="1:8" ht="15">
      <c r="A55" s="22">
        <f t="shared" si="0"/>
      </c>
      <c r="B55" s="9">
        <f t="shared" si="1"/>
      </c>
      <c r="C55" s="9">
        <f t="shared" si="2"/>
      </c>
      <c r="D55" s="9">
        <f t="shared" si="5"/>
      </c>
      <c r="E55" s="9">
        <f t="shared" si="4"/>
      </c>
      <c r="F55" s="9"/>
      <c r="G55" s="32">
        <f>IF(A55="","",IF(E54&lt;='AG-Darlehen'!$F$3,"",E54*$G$12/12))</f>
      </c>
      <c r="H55" s="35">
        <f>IF(G55&gt;'AG-Darlehen'!$F$7,"","J")</f>
      </c>
    </row>
    <row r="56" spans="1:8" ht="15">
      <c r="A56" s="22">
        <f t="shared" si="0"/>
      </c>
      <c r="B56" s="9">
        <f t="shared" si="1"/>
      </c>
      <c r="C56" s="9">
        <f t="shared" si="2"/>
      </c>
      <c r="D56" s="9">
        <f t="shared" si="5"/>
      </c>
      <c r="E56" s="9">
        <f t="shared" si="4"/>
      </c>
      <c r="F56" s="9"/>
      <c r="G56" s="32">
        <f>IF(A56="","",IF(E55&lt;='AG-Darlehen'!$F$3,"",E55*$G$12/12))</f>
      </c>
      <c r="H56" s="35">
        <f>IF(G56&gt;'AG-Darlehen'!$F$7,"","J")</f>
      </c>
    </row>
    <row r="57" spans="1:8" ht="15">
      <c r="A57" s="22">
        <f t="shared" si="0"/>
      </c>
      <c r="B57" s="9">
        <f t="shared" si="1"/>
      </c>
      <c r="C57" s="9">
        <f t="shared" si="2"/>
      </c>
      <c r="D57" s="9">
        <f t="shared" si="5"/>
      </c>
      <c r="E57" s="9">
        <f t="shared" si="4"/>
      </c>
      <c r="F57" s="9"/>
      <c r="G57" s="32">
        <f>IF(A57="","",IF(E56&lt;='AG-Darlehen'!$F$3,"",E56*$G$12/12))</f>
      </c>
      <c r="H57" s="35">
        <f>IF(G57&gt;'AG-Darlehen'!$F$7,"","J")</f>
      </c>
    </row>
    <row r="58" spans="1:8" ht="15">
      <c r="A58" s="22">
        <f t="shared" si="0"/>
      </c>
      <c r="B58" s="9">
        <f t="shared" si="1"/>
      </c>
      <c r="C58" s="9">
        <f t="shared" si="2"/>
      </c>
      <c r="D58" s="9">
        <f t="shared" si="5"/>
      </c>
      <c r="E58" s="9">
        <f t="shared" si="4"/>
      </c>
      <c r="F58" s="9"/>
      <c r="G58" s="32">
        <f>IF(A58="","",IF(E57&lt;='AG-Darlehen'!$F$3,"",E57*$G$12/12))</f>
      </c>
      <c r="H58" s="35">
        <f>IF(G58&gt;'AG-Darlehen'!$F$7,"","J")</f>
      </c>
    </row>
    <row r="59" spans="1:8" ht="15">
      <c r="A59" s="22">
        <f t="shared" si="0"/>
      </c>
      <c r="B59" s="9">
        <f t="shared" si="1"/>
      </c>
      <c r="C59" s="9">
        <f t="shared" si="2"/>
      </c>
      <c r="D59" s="9">
        <f t="shared" si="5"/>
      </c>
      <c r="E59" s="9">
        <f t="shared" si="4"/>
      </c>
      <c r="F59" s="9"/>
      <c r="G59" s="32">
        <f>IF(A59="","",IF(E58&lt;='AG-Darlehen'!$F$3,"",E58*$G$12/12))</f>
      </c>
      <c r="H59" s="35">
        <f>IF(G59&gt;'AG-Darlehen'!$F$7,"","J")</f>
      </c>
    </row>
    <row r="60" spans="1:8" ht="15">
      <c r="A60" s="22">
        <f t="shared" si="0"/>
      </c>
      <c r="B60" s="9">
        <f t="shared" si="1"/>
      </c>
      <c r="C60" s="9">
        <f t="shared" si="2"/>
      </c>
      <c r="D60" s="9">
        <f t="shared" si="5"/>
      </c>
      <c r="E60" s="9">
        <f t="shared" si="4"/>
      </c>
      <c r="F60" s="9"/>
      <c r="G60" s="32">
        <f>IF(A60="","",IF(E59&lt;='AG-Darlehen'!$F$3,"",E59*$G$12/12))</f>
      </c>
      <c r="H60" s="35">
        <f>IF(G60&gt;'AG-Darlehen'!$F$7,"","J")</f>
      </c>
    </row>
    <row r="61" spans="1:8" ht="15">
      <c r="A61" s="22">
        <f t="shared" si="0"/>
      </c>
      <c r="B61" s="9">
        <f t="shared" si="1"/>
      </c>
      <c r="C61" s="9">
        <f t="shared" si="2"/>
      </c>
      <c r="D61" s="9">
        <f t="shared" si="5"/>
      </c>
      <c r="E61" s="9">
        <f t="shared" si="4"/>
      </c>
      <c r="F61" s="9"/>
      <c r="G61" s="32">
        <f>IF(A61="","",IF(E60&lt;='AG-Darlehen'!$F$3,"",E60*$G$12/12))</f>
      </c>
      <c r="H61" s="35">
        <f>IF(G61&gt;'AG-Darlehen'!$F$7,"","J")</f>
      </c>
    </row>
    <row r="62" spans="1:8" ht="15">
      <c r="A62" s="22">
        <f t="shared" si="0"/>
      </c>
      <c r="B62" s="9">
        <f t="shared" si="1"/>
      </c>
      <c r="C62" s="9">
        <f t="shared" si="2"/>
      </c>
      <c r="D62" s="9">
        <f t="shared" si="5"/>
      </c>
      <c r="E62" s="9">
        <f t="shared" si="4"/>
      </c>
      <c r="F62" s="9"/>
      <c r="G62" s="32">
        <f>IF(A62="","",IF(E61&lt;='AG-Darlehen'!$F$3,"",E61*$G$12/12))</f>
      </c>
      <c r="H62" s="35">
        <f>IF(G62&gt;'AG-Darlehen'!$F$7,"","J")</f>
      </c>
    </row>
    <row r="63" spans="1:8" ht="15">
      <c r="A63" s="22">
        <f t="shared" si="0"/>
      </c>
      <c r="B63" s="9">
        <f t="shared" si="1"/>
      </c>
      <c r="C63" s="9">
        <f t="shared" si="2"/>
      </c>
      <c r="D63" s="9">
        <f t="shared" si="5"/>
      </c>
      <c r="E63" s="9">
        <f t="shared" si="4"/>
      </c>
      <c r="F63" s="9"/>
      <c r="G63" s="32">
        <f>IF(A63="","",IF(E62&lt;='AG-Darlehen'!$F$3,"",E62*$G$12/12))</f>
      </c>
      <c r="H63" s="35">
        <f>IF(G63&gt;'AG-Darlehen'!$F$7,"","J")</f>
      </c>
    </row>
    <row r="64" spans="1:8" ht="15">
      <c r="A64" s="22">
        <f t="shared" si="0"/>
      </c>
      <c r="B64" s="9">
        <f t="shared" si="1"/>
      </c>
      <c r="C64" s="9">
        <f t="shared" si="2"/>
      </c>
      <c r="D64" s="9">
        <f t="shared" si="5"/>
      </c>
      <c r="E64" s="9">
        <f t="shared" si="4"/>
      </c>
      <c r="F64" s="9"/>
      <c r="G64" s="32">
        <f>IF(A64="","",IF(E63&lt;='AG-Darlehen'!$F$3,"",E63*$G$12/12))</f>
      </c>
      <c r="H64" s="35">
        <f>IF(G64&gt;'AG-Darlehen'!$F$7,"","J")</f>
      </c>
    </row>
    <row r="65" spans="1:8" ht="15">
      <c r="A65" s="22">
        <f t="shared" si="0"/>
      </c>
      <c r="B65" s="9">
        <f t="shared" si="1"/>
      </c>
      <c r="C65" s="9">
        <f t="shared" si="2"/>
      </c>
      <c r="D65" s="9">
        <f t="shared" si="5"/>
      </c>
      <c r="E65" s="9">
        <f t="shared" si="4"/>
      </c>
      <c r="F65" s="9"/>
      <c r="G65" s="32">
        <f>IF(A65="","",IF(E64&lt;='AG-Darlehen'!$F$3,"",E64*$G$12/12))</f>
      </c>
      <c r="H65" s="35">
        <f>IF(G65&gt;'AG-Darlehen'!$F$7,"","J")</f>
      </c>
    </row>
    <row r="66" spans="1:8" ht="15">
      <c r="A66" s="22">
        <f t="shared" si="0"/>
      </c>
      <c r="B66" s="9">
        <f t="shared" si="1"/>
      </c>
      <c r="C66" s="9">
        <f t="shared" si="2"/>
      </c>
      <c r="D66" s="9">
        <f t="shared" si="5"/>
      </c>
      <c r="E66" s="9">
        <f t="shared" si="4"/>
      </c>
      <c r="F66" s="9"/>
      <c r="G66" s="32">
        <f>IF(A66="","",IF(E65&lt;='AG-Darlehen'!$F$3,"",E65*$G$12/12))</f>
      </c>
      <c r="H66" s="35">
        <f>IF(G66&gt;'AG-Darlehen'!$F$7,"","J")</f>
      </c>
    </row>
    <row r="67" spans="1:8" ht="15">
      <c r="A67" s="22">
        <f t="shared" si="0"/>
      </c>
      <c r="B67" s="9">
        <f t="shared" si="1"/>
      </c>
      <c r="C67" s="9">
        <f t="shared" si="2"/>
      </c>
      <c r="D67" s="9">
        <f t="shared" si="5"/>
      </c>
      <c r="E67" s="9">
        <f t="shared" si="4"/>
      </c>
      <c r="F67" s="9"/>
      <c r="G67" s="32">
        <f>IF(A67="","",IF(E66&lt;='AG-Darlehen'!$F$3,"",E66*$G$12/12))</f>
      </c>
      <c r="H67" s="35">
        <f>IF(G67&gt;'AG-Darlehen'!$F$7,"","J")</f>
      </c>
    </row>
    <row r="68" spans="1:8" ht="15">
      <c r="A68" s="22">
        <f t="shared" si="0"/>
      </c>
      <c r="B68" s="9">
        <f t="shared" si="1"/>
      </c>
      <c r="C68" s="9">
        <f t="shared" si="2"/>
      </c>
      <c r="D68" s="9">
        <f t="shared" si="5"/>
      </c>
      <c r="E68" s="9">
        <f t="shared" si="4"/>
      </c>
      <c r="F68" s="9"/>
      <c r="G68" s="32">
        <f>IF(A68="","",IF(E67&lt;='AG-Darlehen'!$F$3,"",E67*$G$12/12))</f>
      </c>
      <c r="H68" s="35">
        <f>IF(G68&gt;'AG-Darlehen'!$F$7,"","J")</f>
      </c>
    </row>
    <row r="69" spans="1:8" ht="15">
      <c r="A69" s="22">
        <f t="shared" si="0"/>
      </c>
      <c r="B69" s="9">
        <f t="shared" si="1"/>
      </c>
      <c r="C69" s="9">
        <f t="shared" si="2"/>
      </c>
      <c r="D69" s="9">
        <f t="shared" si="5"/>
      </c>
      <c r="E69" s="9">
        <f t="shared" si="4"/>
      </c>
      <c r="F69" s="9"/>
      <c r="G69" s="32">
        <f>IF(A69="","",IF(E68&lt;='AG-Darlehen'!$F$3,"",E68*$G$12/12))</f>
      </c>
      <c r="H69" s="35">
        <f>IF(G69&gt;'AG-Darlehen'!$F$7,"","J")</f>
      </c>
    </row>
    <row r="70" spans="1:8" ht="15">
      <c r="A70" s="22">
        <f t="shared" si="0"/>
      </c>
      <c r="B70" s="9">
        <f t="shared" si="1"/>
      </c>
      <c r="C70" s="9">
        <f t="shared" si="2"/>
      </c>
      <c r="D70" s="9">
        <f t="shared" si="5"/>
      </c>
      <c r="E70" s="9">
        <f t="shared" si="4"/>
      </c>
      <c r="F70" s="9"/>
      <c r="G70" s="32">
        <f>IF(A70="","",IF(E69&lt;='AG-Darlehen'!$F$3,"",E69*$G$12/12))</f>
      </c>
      <c r="H70" s="35">
        <f>IF(G70&gt;'AG-Darlehen'!$F$7,"","J")</f>
      </c>
    </row>
    <row r="71" spans="1:8" ht="15">
      <c r="A71" s="22">
        <f t="shared" si="0"/>
      </c>
      <c r="B71" s="9">
        <f t="shared" si="1"/>
      </c>
      <c r="C71" s="9">
        <f t="shared" si="2"/>
      </c>
      <c r="D71" s="9">
        <f t="shared" si="5"/>
      </c>
      <c r="E71" s="9">
        <f t="shared" si="4"/>
      </c>
      <c r="F71" s="9"/>
      <c r="G71" s="32">
        <f>IF(A71="","",IF(E70&lt;='AG-Darlehen'!$F$3,"",E70*$G$12/12))</f>
      </c>
      <c r="H71" s="35">
        <f>IF(G71&gt;'AG-Darlehen'!$F$7,"","J")</f>
      </c>
    </row>
    <row r="72" spans="1:8" ht="15">
      <c r="A72" s="22">
        <f t="shared" si="0"/>
      </c>
      <c r="B72" s="9">
        <f t="shared" si="1"/>
      </c>
      <c r="C72" s="9">
        <f t="shared" si="2"/>
      </c>
      <c r="D72" s="9">
        <f t="shared" si="5"/>
      </c>
      <c r="E72" s="9">
        <f t="shared" si="4"/>
      </c>
      <c r="F72" s="9"/>
      <c r="G72" s="32">
        <f>IF(A72="","",IF(E71&lt;='AG-Darlehen'!$F$3,"",E71*$G$12/12))</f>
      </c>
      <c r="H72" s="35">
        <f>IF(G72&gt;'AG-Darlehen'!$F$7,"","J")</f>
      </c>
    </row>
    <row r="73" spans="1:8" ht="15">
      <c r="A73" s="22">
        <f aca="true" t="shared" si="6" ref="A73:A132">IF(A72&gt;=$C$7,"",A72+1)</f>
      </c>
      <c r="B73" s="9">
        <f aca="true" t="shared" si="7" ref="B73:B132">IF(A73="","",ROUND($C$4/12*E72,2))</f>
      </c>
      <c r="C73" s="9">
        <f aca="true" t="shared" si="8" ref="C73:C132">IF(A73="","",D73-B73)</f>
      </c>
      <c r="D73" s="9">
        <f aca="true" t="shared" si="9" ref="D73:D132">IF(A73=$C$7,E72+ROUND($C$4/12*E72,2),IF(A73="","",$C$9*-1))</f>
      </c>
      <c r="E73" s="9">
        <f aca="true" t="shared" si="10" ref="E73:E132">IF(A73="","",E72-C73)</f>
      </c>
      <c r="F73" s="9"/>
      <c r="G73" s="32">
        <f>IF(A73="","",IF(E72&lt;='AG-Darlehen'!$F$3,"",E72*$G$12/12))</f>
      </c>
      <c r="H73" s="35">
        <f>IF(G73&gt;'AG-Darlehen'!$F$7,"","J")</f>
      </c>
    </row>
    <row r="74" spans="1:8" ht="15">
      <c r="A74" s="22">
        <f t="shared" si="6"/>
      </c>
      <c r="B74" s="9">
        <f t="shared" si="7"/>
      </c>
      <c r="C74" s="9">
        <f t="shared" si="8"/>
      </c>
      <c r="D74" s="9">
        <f t="shared" si="9"/>
      </c>
      <c r="E74" s="9">
        <f t="shared" si="10"/>
      </c>
      <c r="F74" s="9"/>
      <c r="G74" s="32">
        <f>IF(A74="","",IF(E73&lt;='AG-Darlehen'!$F$3,"",E73*$G$12/12))</f>
      </c>
      <c r="H74" s="35">
        <f>IF(G74&gt;'AG-Darlehen'!$F$7,"","J")</f>
      </c>
    </row>
    <row r="75" spans="1:8" ht="15">
      <c r="A75" s="22">
        <f t="shared" si="6"/>
      </c>
      <c r="B75" s="9">
        <f t="shared" si="7"/>
      </c>
      <c r="C75" s="9">
        <f t="shared" si="8"/>
      </c>
      <c r="D75" s="9">
        <f t="shared" si="9"/>
      </c>
      <c r="E75" s="9">
        <f t="shared" si="10"/>
      </c>
      <c r="F75" s="9"/>
      <c r="G75" s="32">
        <f>IF(A75="","",IF(E74&lt;='AG-Darlehen'!$F$3,"",E74*$G$12/12))</f>
      </c>
      <c r="H75" s="35">
        <f>IF(G75&gt;'AG-Darlehen'!$F$7,"","J")</f>
      </c>
    </row>
    <row r="76" spans="1:8" ht="15">
      <c r="A76" s="22">
        <f t="shared" si="6"/>
      </c>
      <c r="B76" s="9">
        <f t="shared" si="7"/>
      </c>
      <c r="C76" s="9">
        <f t="shared" si="8"/>
      </c>
      <c r="D76" s="9">
        <f t="shared" si="9"/>
      </c>
      <c r="E76" s="9">
        <f t="shared" si="10"/>
      </c>
      <c r="F76" s="9"/>
      <c r="G76" s="32">
        <f>IF(A76="","",IF(E75&lt;='AG-Darlehen'!$F$3,"",E75*$G$12/12))</f>
      </c>
      <c r="H76" s="35">
        <f>IF(G76&gt;'AG-Darlehen'!$F$7,"","J")</f>
      </c>
    </row>
    <row r="77" spans="1:8" ht="15">
      <c r="A77" s="22">
        <f t="shared" si="6"/>
      </c>
      <c r="B77" s="9">
        <f t="shared" si="7"/>
      </c>
      <c r="C77" s="9">
        <f t="shared" si="8"/>
      </c>
      <c r="D77" s="9">
        <f t="shared" si="9"/>
      </c>
      <c r="E77" s="9">
        <f t="shared" si="10"/>
      </c>
      <c r="F77" s="9"/>
      <c r="G77" s="32">
        <f>IF(A77="","",IF(E76&lt;='AG-Darlehen'!$F$3,"",E76*$G$12/12))</f>
      </c>
      <c r="H77" s="35">
        <f>IF(G77&gt;'AG-Darlehen'!$F$7,"","J")</f>
      </c>
    </row>
    <row r="78" spans="1:8" ht="15">
      <c r="A78" s="22">
        <f t="shared" si="6"/>
      </c>
      <c r="B78" s="9">
        <f t="shared" si="7"/>
      </c>
      <c r="C78" s="9">
        <f t="shared" si="8"/>
      </c>
      <c r="D78" s="9">
        <f t="shared" si="9"/>
      </c>
      <c r="E78" s="9">
        <f t="shared" si="10"/>
      </c>
      <c r="F78" s="9"/>
      <c r="G78" s="32">
        <f>IF(A78="","",IF(E77&lt;='AG-Darlehen'!$F$3,"",E77*$G$12/12))</f>
      </c>
      <c r="H78" s="35">
        <f>IF(G78&gt;'AG-Darlehen'!$F$7,"","J")</f>
      </c>
    </row>
    <row r="79" spans="1:8" ht="15">
      <c r="A79" s="22">
        <f t="shared" si="6"/>
      </c>
      <c r="B79" s="9">
        <f t="shared" si="7"/>
      </c>
      <c r="C79" s="9">
        <f t="shared" si="8"/>
      </c>
      <c r="D79" s="9">
        <f t="shared" si="9"/>
      </c>
      <c r="E79" s="9">
        <f t="shared" si="10"/>
      </c>
      <c r="F79" s="9"/>
      <c r="G79" s="32">
        <f>IF(A79="","",IF(E78&lt;='AG-Darlehen'!$F$3,"",E78*$G$12/12))</f>
      </c>
      <c r="H79" s="35">
        <f>IF(G79&gt;'AG-Darlehen'!$F$7,"","J")</f>
      </c>
    </row>
    <row r="80" spans="1:8" ht="15">
      <c r="A80" s="22">
        <f t="shared" si="6"/>
      </c>
      <c r="B80" s="9">
        <f t="shared" si="7"/>
      </c>
      <c r="C80" s="9">
        <f t="shared" si="8"/>
      </c>
      <c r="D80" s="9">
        <f t="shared" si="9"/>
      </c>
      <c r="E80" s="9">
        <f t="shared" si="10"/>
      </c>
      <c r="F80" s="9"/>
      <c r="G80" s="32">
        <f>IF(A80="","",IF(E79&lt;='AG-Darlehen'!$F$3,"",E79*$G$12/12))</f>
      </c>
      <c r="H80" s="35">
        <f>IF(G80&gt;'AG-Darlehen'!$F$7,"","J")</f>
      </c>
    </row>
    <row r="81" spans="1:8" ht="15">
      <c r="A81" s="22">
        <f t="shared" si="6"/>
      </c>
      <c r="B81" s="9">
        <f t="shared" si="7"/>
      </c>
      <c r="C81" s="9">
        <f t="shared" si="8"/>
      </c>
      <c r="D81" s="9">
        <f t="shared" si="9"/>
      </c>
      <c r="E81" s="9">
        <f t="shared" si="10"/>
      </c>
      <c r="F81" s="9"/>
      <c r="G81" s="32">
        <f>IF(A81="","",IF(E80&lt;='AG-Darlehen'!$F$3,"",E80*$G$12/12))</f>
      </c>
      <c r="H81" s="35">
        <f>IF(G81&gt;'AG-Darlehen'!$F$7,"","J")</f>
      </c>
    </row>
    <row r="82" spans="1:8" ht="15">
      <c r="A82" s="22">
        <f t="shared" si="6"/>
      </c>
      <c r="B82" s="9">
        <f t="shared" si="7"/>
      </c>
      <c r="C82" s="9">
        <f t="shared" si="8"/>
      </c>
      <c r="D82" s="9">
        <f t="shared" si="9"/>
      </c>
      <c r="E82" s="9">
        <f t="shared" si="10"/>
      </c>
      <c r="F82" s="9"/>
      <c r="G82" s="32">
        <f>IF(A82="","",IF(E81&lt;='AG-Darlehen'!$F$3,"",E81*$G$12/12))</f>
      </c>
      <c r="H82" s="35">
        <f>IF(G82&gt;'AG-Darlehen'!$F$7,"","J")</f>
      </c>
    </row>
    <row r="83" spans="1:8" ht="15">
      <c r="A83" s="22">
        <f t="shared" si="6"/>
      </c>
      <c r="B83" s="9">
        <f t="shared" si="7"/>
      </c>
      <c r="C83" s="9">
        <f t="shared" si="8"/>
      </c>
      <c r="D83" s="9">
        <f t="shared" si="9"/>
      </c>
      <c r="E83" s="9">
        <f t="shared" si="10"/>
      </c>
      <c r="F83" s="9"/>
      <c r="G83" s="32">
        <f>IF(A83="","",IF(E82&lt;='AG-Darlehen'!$F$3,"",E82*$G$12/12))</f>
      </c>
      <c r="H83" s="35">
        <f>IF(G83&gt;'AG-Darlehen'!$F$7,"","J")</f>
      </c>
    </row>
    <row r="84" spans="1:8" ht="15">
      <c r="A84" s="22">
        <f t="shared" si="6"/>
      </c>
      <c r="B84" s="9">
        <f t="shared" si="7"/>
      </c>
      <c r="C84" s="9">
        <f t="shared" si="8"/>
      </c>
      <c r="D84" s="9">
        <f t="shared" si="9"/>
      </c>
      <c r="E84" s="9">
        <f t="shared" si="10"/>
      </c>
      <c r="F84" s="9"/>
      <c r="G84" s="32">
        <f>IF(A84="","",IF(E83&lt;='AG-Darlehen'!$F$3,"",E83*$G$12/12))</f>
      </c>
      <c r="H84" s="35">
        <f>IF(G84&gt;'AG-Darlehen'!$F$7,"","J")</f>
      </c>
    </row>
    <row r="85" spans="1:8" ht="15">
      <c r="A85" s="22">
        <f t="shared" si="6"/>
      </c>
      <c r="B85" s="9">
        <f t="shared" si="7"/>
      </c>
      <c r="C85" s="9">
        <f t="shared" si="8"/>
      </c>
      <c r="D85" s="9">
        <f t="shared" si="9"/>
      </c>
      <c r="E85" s="9">
        <f t="shared" si="10"/>
      </c>
      <c r="F85" s="9"/>
      <c r="G85" s="32">
        <f>IF(A85="","",IF(E84&lt;='AG-Darlehen'!$F$3,"",E84*$G$12/12))</f>
      </c>
      <c r="H85" s="35">
        <f>IF(G85&gt;'AG-Darlehen'!$F$7,"","J")</f>
      </c>
    </row>
    <row r="86" spans="1:8" ht="15">
      <c r="A86" s="22">
        <f t="shared" si="6"/>
      </c>
      <c r="B86" s="9">
        <f t="shared" si="7"/>
      </c>
      <c r="C86" s="9">
        <f t="shared" si="8"/>
      </c>
      <c r="D86" s="9">
        <f t="shared" si="9"/>
      </c>
      <c r="E86" s="9">
        <f t="shared" si="10"/>
      </c>
      <c r="F86" s="9"/>
      <c r="G86" s="32">
        <f>IF(A86="","",IF(E85&lt;='AG-Darlehen'!$F$3,"",E85*$G$12/12))</f>
      </c>
      <c r="H86" s="35">
        <f>IF(G86&gt;'AG-Darlehen'!$F$7,"","J")</f>
      </c>
    </row>
    <row r="87" spans="1:8" ht="15">
      <c r="A87" s="22">
        <f t="shared" si="6"/>
      </c>
      <c r="B87" s="9">
        <f t="shared" si="7"/>
      </c>
      <c r="C87" s="9">
        <f t="shared" si="8"/>
      </c>
      <c r="D87" s="9">
        <f t="shared" si="9"/>
      </c>
      <c r="E87" s="9">
        <f t="shared" si="10"/>
      </c>
      <c r="F87" s="9"/>
      <c r="G87" s="32">
        <f>IF(A87="","",IF(E86&lt;='AG-Darlehen'!$F$3,"",E86*$G$12/12))</f>
      </c>
      <c r="H87" s="35">
        <f>IF(G87&gt;'AG-Darlehen'!$F$7,"","J")</f>
      </c>
    </row>
    <row r="88" spans="1:8" ht="15">
      <c r="A88" s="22">
        <f t="shared" si="6"/>
      </c>
      <c r="B88" s="9">
        <f t="shared" si="7"/>
      </c>
      <c r="C88" s="9">
        <f t="shared" si="8"/>
      </c>
      <c r="D88" s="9">
        <f t="shared" si="9"/>
      </c>
      <c r="E88" s="9">
        <f t="shared" si="10"/>
      </c>
      <c r="F88" s="9"/>
      <c r="G88" s="32">
        <f>IF(A88="","",IF(E87&lt;='AG-Darlehen'!$F$3,"",E87*$G$12/12))</f>
      </c>
      <c r="H88" s="35">
        <f>IF(G88&gt;'AG-Darlehen'!$F$7,"","J")</f>
      </c>
    </row>
    <row r="89" spans="1:8" ht="15">
      <c r="A89" s="22">
        <f t="shared" si="6"/>
      </c>
      <c r="B89" s="9">
        <f t="shared" si="7"/>
      </c>
      <c r="C89" s="9">
        <f t="shared" si="8"/>
      </c>
      <c r="D89" s="9">
        <f t="shared" si="9"/>
      </c>
      <c r="E89" s="9">
        <f t="shared" si="10"/>
      </c>
      <c r="F89" s="9"/>
      <c r="G89" s="32">
        <f>IF(A89="","",IF(E88&lt;='AG-Darlehen'!$F$3,"",E88*$G$12/12))</f>
      </c>
      <c r="H89" s="35">
        <f>IF(G89&gt;'AG-Darlehen'!$F$7,"","J")</f>
      </c>
    </row>
    <row r="90" spans="1:8" ht="15">
      <c r="A90" s="22">
        <f t="shared" si="6"/>
      </c>
      <c r="B90" s="9">
        <f t="shared" si="7"/>
      </c>
      <c r="C90" s="9">
        <f t="shared" si="8"/>
      </c>
      <c r="D90" s="9">
        <f t="shared" si="9"/>
      </c>
      <c r="E90" s="9">
        <f t="shared" si="10"/>
      </c>
      <c r="F90" s="9"/>
      <c r="G90" s="32">
        <f>IF(A90="","",IF(E89&lt;='AG-Darlehen'!$F$3,"",E89*$G$12/12))</f>
      </c>
      <c r="H90" s="35">
        <f>IF(G90&gt;'AG-Darlehen'!$F$7,"","J")</f>
      </c>
    </row>
    <row r="91" spans="1:8" ht="15">
      <c r="A91" s="22">
        <f t="shared" si="6"/>
      </c>
      <c r="B91" s="9">
        <f t="shared" si="7"/>
      </c>
      <c r="C91" s="9">
        <f t="shared" si="8"/>
      </c>
      <c r="D91" s="9">
        <f t="shared" si="9"/>
      </c>
      <c r="E91" s="9">
        <f t="shared" si="10"/>
      </c>
      <c r="F91" s="9"/>
      <c r="G91" s="32">
        <f>IF(A91="","",IF(E90&lt;='AG-Darlehen'!$F$3,"",E90*$G$12/12))</f>
      </c>
      <c r="H91" s="35">
        <f>IF(G91&gt;'AG-Darlehen'!$F$7,"","J")</f>
      </c>
    </row>
    <row r="92" spans="1:8" ht="15">
      <c r="A92" s="22">
        <f t="shared" si="6"/>
      </c>
      <c r="B92" s="9">
        <f t="shared" si="7"/>
      </c>
      <c r="C92" s="9">
        <f t="shared" si="8"/>
      </c>
      <c r="D92" s="9">
        <f t="shared" si="9"/>
      </c>
      <c r="E92" s="9">
        <f t="shared" si="10"/>
      </c>
      <c r="F92" s="9"/>
      <c r="G92" s="32">
        <f>IF(A92="","",IF(E91&lt;='AG-Darlehen'!$F$3,"",E91*$G$12/12))</f>
      </c>
      <c r="H92" s="35">
        <f>IF(G92&gt;'AG-Darlehen'!$F$7,"","J")</f>
      </c>
    </row>
    <row r="93" spans="1:8" ht="15">
      <c r="A93" s="22">
        <f t="shared" si="6"/>
      </c>
      <c r="B93" s="9">
        <f t="shared" si="7"/>
      </c>
      <c r="C93" s="9">
        <f t="shared" si="8"/>
      </c>
      <c r="D93" s="9">
        <f t="shared" si="9"/>
      </c>
      <c r="E93" s="9">
        <f t="shared" si="10"/>
      </c>
      <c r="F93" s="9"/>
      <c r="G93" s="32">
        <f>IF(A93="","",IF(E92&lt;='AG-Darlehen'!$F$3,"",E92*$G$12/12))</f>
      </c>
      <c r="H93" s="35">
        <f>IF(G93&gt;'AG-Darlehen'!$F$7,"","J")</f>
      </c>
    </row>
    <row r="94" spans="1:8" ht="15">
      <c r="A94" s="22">
        <f t="shared" si="6"/>
      </c>
      <c r="B94" s="9">
        <f t="shared" si="7"/>
      </c>
      <c r="C94" s="9">
        <f t="shared" si="8"/>
      </c>
      <c r="D94" s="9">
        <f t="shared" si="9"/>
      </c>
      <c r="E94" s="9">
        <f t="shared" si="10"/>
      </c>
      <c r="F94" s="9"/>
      <c r="G94" s="32">
        <f>IF(A94="","",IF(E93&lt;='AG-Darlehen'!$F$3,"",E93*$G$12/12))</f>
      </c>
      <c r="H94" s="35">
        <f>IF(G94&gt;'AG-Darlehen'!$F$7,"","J")</f>
      </c>
    </row>
    <row r="95" spans="1:8" ht="15">
      <c r="A95" s="22">
        <f t="shared" si="6"/>
      </c>
      <c r="B95" s="9">
        <f t="shared" si="7"/>
      </c>
      <c r="C95" s="9">
        <f t="shared" si="8"/>
      </c>
      <c r="D95" s="9">
        <f t="shared" si="9"/>
      </c>
      <c r="E95" s="9">
        <f t="shared" si="10"/>
      </c>
      <c r="F95" s="9"/>
      <c r="G95" s="32">
        <f>IF(A95="","",IF(E94&lt;='AG-Darlehen'!$F$3,"",E94*$G$12/12))</f>
      </c>
      <c r="H95" s="35">
        <f>IF(G95&gt;'AG-Darlehen'!$F$7,"","J")</f>
      </c>
    </row>
    <row r="96" spans="1:8" ht="15">
      <c r="A96" s="22">
        <f t="shared" si="6"/>
      </c>
      <c r="B96" s="9">
        <f t="shared" si="7"/>
      </c>
      <c r="C96" s="9">
        <f t="shared" si="8"/>
      </c>
      <c r="D96" s="9">
        <f t="shared" si="9"/>
      </c>
      <c r="E96" s="9">
        <f t="shared" si="10"/>
      </c>
      <c r="F96" s="9"/>
      <c r="G96" s="32">
        <f>IF(A96="","",IF(E95&lt;='AG-Darlehen'!$F$3,"",E95*$G$12/12))</f>
      </c>
      <c r="H96" s="35">
        <f>IF(G96&gt;'AG-Darlehen'!$F$7,"","J")</f>
      </c>
    </row>
    <row r="97" spans="1:8" ht="15">
      <c r="A97" s="22">
        <f t="shared" si="6"/>
      </c>
      <c r="B97" s="9">
        <f t="shared" si="7"/>
      </c>
      <c r="C97" s="9">
        <f t="shared" si="8"/>
      </c>
      <c r="D97" s="9">
        <f t="shared" si="9"/>
      </c>
      <c r="E97" s="9">
        <f t="shared" si="10"/>
      </c>
      <c r="F97" s="9"/>
      <c r="G97" s="32">
        <f>IF(A97="","",IF(E96&lt;='AG-Darlehen'!$F$3,"",E96*$G$12/12))</f>
      </c>
      <c r="H97" s="35">
        <f>IF(G97&gt;'AG-Darlehen'!$F$7,"","J")</f>
      </c>
    </row>
    <row r="98" spans="1:8" ht="15">
      <c r="A98" s="22">
        <f t="shared" si="6"/>
      </c>
      <c r="B98" s="9">
        <f t="shared" si="7"/>
      </c>
      <c r="C98" s="9">
        <f t="shared" si="8"/>
      </c>
      <c r="D98" s="9">
        <f t="shared" si="9"/>
      </c>
      <c r="E98" s="9">
        <f t="shared" si="10"/>
      </c>
      <c r="F98" s="9"/>
      <c r="G98" s="32">
        <f>IF(A98="","",IF(E97&lt;='AG-Darlehen'!$F$3,"",E97*$G$12/12))</f>
      </c>
      <c r="H98" s="35">
        <f>IF(G98&gt;'AG-Darlehen'!$F$7,"","J")</f>
      </c>
    </row>
    <row r="99" spans="1:8" ht="15">
      <c r="A99" s="22">
        <f t="shared" si="6"/>
      </c>
      <c r="B99" s="9">
        <f t="shared" si="7"/>
      </c>
      <c r="C99" s="9">
        <f t="shared" si="8"/>
      </c>
      <c r="D99" s="9">
        <f t="shared" si="9"/>
      </c>
      <c r="E99" s="9">
        <f t="shared" si="10"/>
      </c>
      <c r="F99" s="9"/>
      <c r="G99" s="32">
        <f>IF(A99="","",IF(E98&lt;='AG-Darlehen'!$F$3,"",E98*$G$12/12))</f>
      </c>
      <c r="H99" s="35">
        <f>IF(G99&gt;'AG-Darlehen'!$F$7,"","J")</f>
      </c>
    </row>
    <row r="100" spans="1:8" ht="15">
      <c r="A100" s="22">
        <f t="shared" si="6"/>
      </c>
      <c r="B100" s="9">
        <f t="shared" si="7"/>
      </c>
      <c r="C100" s="9">
        <f t="shared" si="8"/>
      </c>
      <c r="D100" s="9">
        <f t="shared" si="9"/>
      </c>
      <c r="E100" s="9">
        <f t="shared" si="10"/>
      </c>
      <c r="F100" s="9"/>
      <c r="G100" s="32">
        <f>IF(A100="","",IF(E99&lt;='AG-Darlehen'!$F$3,"",E99*$G$12/12))</f>
      </c>
      <c r="H100" s="35">
        <f>IF(G100&gt;'AG-Darlehen'!$F$7,"","J")</f>
      </c>
    </row>
    <row r="101" spans="1:8" ht="15">
      <c r="A101" s="22">
        <f t="shared" si="6"/>
      </c>
      <c r="B101" s="9">
        <f t="shared" si="7"/>
      </c>
      <c r="C101" s="9">
        <f t="shared" si="8"/>
      </c>
      <c r="D101" s="9">
        <f t="shared" si="9"/>
      </c>
      <c r="E101" s="9">
        <f t="shared" si="10"/>
      </c>
      <c r="F101" s="9"/>
      <c r="G101" s="32">
        <f>IF(A101="","",IF(E100&lt;='AG-Darlehen'!$F$3,"",E100*$G$12/12))</f>
      </c>
      <c r="H101" s="35">
        <f>IF(G101&gt;'AG-Darlehen'!$F$7,"","J")</f>
      </c>
    </row>
    <row r="102" spans="1:8" ht="15">
      <c r="A102" s="22">
        <f t="shared" si="6"/>
      </c>
      <c r="B102" s="9">
        <f t="shared" si="7"/>
      </c>
      <c r="C102" s="9">
        <f t="shared" si="8"/>
      </c>
      <c r="D102" s="9">
        <f t="shared" si="9"/>
      </c>
      <c r="E102" s="9">
        <f t="shared" si="10"/>
      </c>
      <c r="F102" s="9"/>
      <c r="G102" s="32">
        <f>IF(A102="","",IF(E101&lt;='AG-Darlehen'!$F$3,"",E101*$G$12/12))</f>
      </c>
      <c r="H102" s="35">
        <f>IF(G102&gt;'AG-Darlehen'!$F$7,"","J")</f>
      </c>
    </row>
    <row r="103" spans="1:8" ht="15">
      <c r="A103" s="22">
        <f t="shared" si="6"/>
      </c>
      <c r="B103" s="9">
        <f t="shared" si="7"/>
      </c>
      <c r="C103" s="9">
        <f t="shared" si="8"/>
      </c>
      <c r="D103" s="9">
        <f t="shared" si="9"/>
      </c>
      <c r="E103" s="9">
        <f t="shared" si="10"/>
      </c>
      <c r="F103" s="9"/>
      <c r="G103" s="32">
        <f>IF(A103="","",IF(E102&lt;='AG-Darlehen'!$F$3,"",E102*$G$12/12))</f>
      </c>
      <c r="H103" s="35">
        <f>IF(G103&gt;'AG-Darlehen'!$F$7,"","J")</f>
      </c>
    </row>
    <row r="104" spans="1:8" ht="15">
      <c r="A104" s="22">
        <f t="shared" si="6"/>
      </c>
      <c r="B104" s="9">
        <f t="shared" si="7"/>
      </c>
      <c r="C104" s="9">
        <f t="shared" si="8"/>
      </c>
      <c r="D104" s="9">
        <f t="shared" si="9"/>
      </c>
      <c r="E104" s="9">
        <f t="shared" si="10"/>
      </c>
      <c r="F104" s="9"/>
      <c r="G104" s="32">
        <f>IF(A104="","",IF(E103&lt;='AG-Darlehen'!$F$3,"",E103*$G$12/12))</f>
      </c>
      <c r="H104" s="35">
        <f>IF(G104&gt;'AG-Darlehen'!$F$7,"","J")</f>
      </c>
    </row>
    <row r="105" spans="1:8" ht="15">
      <c r="A105" s="22">
        <f t="shared" si="6"/>
      </c>
      <c r="B105" s="9">
        <f t="shared" si="7"/>
      </c>
      <c r="C105" s="9">
        <f t="shared" si="8"/>
      </c>
      <c r="D105" s="9">
        <f t="shared" si="9"/>
      </c>
      <c r="E105" s="9">
        <f t="shared" si="10"/>
      </c>
      <c r="F105" s="9"/>
      <c r="G105" s="32">
        <f>IF(A105="","",IF(E104&lt;='AG-Darlehen'!$F$3,"",E104*$G$12/12))</f>
      </c>
      <c r="H105" s="35">
        <f>IF(G105&gt;'AG-Darlehen'!$F$7,"","J")</f>
      </c>
    </row>
    <row r="106" spans="1:8" ht="15">
      <c r="A106" s="22">
        <f t="shared" si="6"/>
      </c>
      <c r="B106" s="9">
        <f t="shared" si="7"/>
      </c>
      <c r="C106" s="9">
        <f t="shared" si="8"/>
      </c>
      <c r="D106" s="9">
        <f t="shared" si="9"/>
      </c>
      <c r="E106" s="9">
        <f t="shared" si="10"/>
      </c>
      <c r="F106" s="9"/>
      <c r="G106" s="32">
        <f>IF(A106="","",IF(E105&lt;='AG-Darlehen'!$F$3,"",E105*$G$12/12))</f>
      </c>
      <c r="H106" s="35">
        <f>IF(G106&gt;'AG-Darlehen'!$F$7,"","J")</f>
      </c>
    </row>
    <row r="107" spans="1:8" ht="15">
      <c r="A107" s="22">
        <f t="shared" si="6"/>
      </c>
      <c r="B107" s="9">
        <f t="shared" si="7"/>
      </c>
      <c r="C107" s="9">
        <f t="shared" si="8"/>
      </c>
      <c r="D107" s="9">
        <f t="shared" si="9"/>
      </c>
      <c r="E107" s="9">
        <f t="shared" si="10"/>
      </c>
      <c r="F107" s="9"/>
      <c r="G107" s="32">
        <f>IF(A107="","",IF(E106&lt;='AG-Darlehen'!$F$3,"",E106*$G$12/12))</f>
      </c>
      <c r="H107" s="35">
        <f>IF(G107&gt;'AG-Darlehen'!$F$7,"","J")</f>
      </c>
    </row>
    <row r="108" spans="1:8" ht="15">
      <c r="A108" s="22">
        <f t="shared" si="6"/>
      </c>
      <c r="B108" s="9">
        <f t="shared" si="7"/>
      </c>
      <c r="C108" s="9">
        <f t="shared" si="8"/>
      </c>
      <c r="D108" s="9">
        <f t="shared" si="9"/>
      </c>
      <c r="E108" s="9">
        <f t="shared" si="10"/>
      </c>
      <c r="F108" s="9"/>
      <c r="G108" s="32">
        <f>IF(A108="","",IF(E107&lt;='AG-Darlehen'!$F$3,"",E107*$G$12/12))</f>
      </c>
      <c r="H108" s="35">
        <f>IF(G108&gt;'AG-Darlehen'!$F$7,"","J")</f>
      </c>
    </row>
    <row r="109" spans="1:8" ht="15">
      <c r="A109" s="22">
        <f t="shared" si="6"/>
      </c>
      <c r="B109" s="9">
        <f t="shared" si="7"/>
      </c>
      <c r="C109" s="9">
        <f t="shared" si="8"/>
      </c>
      <c r="D109" s="9">
        <f t="shared" si="9"/>
      </c>
      <c r="E109" s="9">
        <f t="shared" si="10"/>
      </c>
      <c r="F109" s="9"/>
      <c r="G109" s="32">
        <f>IF(A109="","",IF(E108&lt;='AG-Darlehen'!$F$3,"",E108*$G$12/12))</f>
      </c>
      <c r="H109" s="35">
        <f>IF(G109&gt;'AG-Darlehen'!$F$7,"","J")</f>
      </c>
    </row>
    <row r="110" spans="1:8" ht="15">
      <c r="A110" s="22">
        <f t="shared" si="6"/>
      </c>
      <c r="B110" s="9">
        <f t="shared" si="7"/>
      </c>
      <c r="C110" s="9">
        <f t="shared" si="8"/>
      </c>
      <c r="D110" s="9">
        <f t="shared" si="9"/>
      </c>
      <c r="E110" s="9">
        <f t="shared" si="10"/>
      </c>
      <c r="F110" s="9"/>
      <c r="G110" s="32">
        <f>IF(A110="","",IF(E109&lt;='AG-Darlehen'!$F$3,"",E109*$G$12/12))</f>
      </c>
      <c r="H110" s="35">
        <f>IF(G110&gt;'AG-Darlehen'!$F$7,"","J")</f>
      </c>
    </row>
    <row r="111" spans="1:8" ht="15">
      <c r="A111" s="22">
        <f t="shared" si="6"/>
      </c>
      <c r="B111" s="9">
        <f t="shared" si="7"/>
      </c>
      <c r="C111" s="9">
        <f t="shared" si="8"/>
      </c>
      <c r="D111" s="9">
        <f t="shared" si="9"/>
      </c>
      <c r="E111" s="9">
        <f t="shared" si="10"/>
      </c>
      <c r="F111" s="9"/>
      <c r="G111" s="32">
        <f>IF(A111="","",IF(E110&lt;='AG-Darlehen'!$F$3,"",E110*$G$12/12))</f>
      </c>
      <c r="H111" s="35">
        <f>IF(G111&gt;'AG-Darlehen'!$F$7,"","J")</f>
      </c>
    </row>
    <row r="112" spans="1:8" ht="15">
      <c r="A112" s="22">
        <f t="shared" si="6"/>
      </c>
      <c r="B112" s="9">
        <f t="shared" si="7"/>
      </c>
      <c r="C112" s="9">
        <f t="shared" si="8"/>
      </c>
      <c r="D112" s="9">
        <f t="shared" si="9"/>
      </c>
      <c r="E112" s="9">
        <f t="shared" si="10"/>
      </c>
      <c r="F112" s="9"/>
      <c r="G112" s="32">
        <f>IF(A112="","",IF(E111&lt;='AG-Darlehen'!$F$3,"",E111*$G$12/12))</f>
      </c>
      <c r="H112" s="35">
        <f>IF(G112&gt;'AG-Darlehen'!$F$7,"","J")</f>
      </c>
    </row>
    <row r="113" spans="1:8" ht="15">
      <c r="A113" s="22">
        <f t="shared" si="6"/>
      </c>
      <c r="B113" s="9">
        <f t="shared" si="7"/>
      </c>
      <c r="C113" s="9">
        <f t="shared" si="8"/>
      </c>
      <c r="D113" s="9">
        <f t="shared" si="9"/>
      </c>
      <c r="E113" s="9">
        <f t="shared" si="10"/>
      </c>
      <c r="F113" s="9"/>
      <c r="G113" s="32">
        <f>IF(A113="","",IF(E112&lt;='AG-Darlehen'!$F$3,"",E112*$G$12/12))</f>
      </c>
      <c r="H113" s="35">
        <f>IF(G113&gt;'AG-Darlehen'!$F$7,"","J")</f>
      </c>
    </row>
    <row r="114" spans="1:8" ht="15">
      <c r="A114" s="22">
        <f t="shared" si="6"/>
      </c>
      <c r="B114" s="9">
        <f t="shared" si="7"/>
      </c>
      <c r="C114" s="9">
        <f t="shared" si="8"/>
      </c>
      <c r="D114" s="9">
        <f t="shared" si="9"/>
      </c>
      <c r="E114" s="9">
        <f t="shared" si="10"/>
      </c>
      <c r="F114" s="9"/>
      <c r="G114" s="32">
        <f>IF(A114="","",IF(E113&lt;='AG-Darlehen'!$F$3,"",E113*$G$12/12))</f>
      </c>
      <c r="H114" s="35">
        <f>IF(G114&gt;'AG-Darlehen'!$F$7,"","J")</f>
      </c>
    </row>
    <row r="115" spans="1:8" ht="15">
      <c r="A115" s="22">
        <f t="shared" si="6"/>
      </c>
      <c r="B115" s="9">
        <f t="shared" si="7"/>
      </c>
      <c r="C115" s="9">
        <f t="shared" si="8"/>
      </c>
      <c r="D115" s="9">
        <f t="shared" si="9"/>
      </c>
      <c r="E115" s="9">
        <f t="shared" si="10"/>
      </c>
      <c r="F115" s="9"/>
      <c r="G115" s="32">
        <f>IF(A115="","",IF(E114&lt;='AG-Darlehen'!$F$3,"",E114*$G$12/12))</f>
      </c>
      <c r="H115" s="35">
        <f>IF(G115&gt;'AG-Darlehen'!$F$7,"","J")</f>
      </c>
    </row>
    <row r="116" spans="1:8" ht="15">
      <c r="A116" s="22">
        <f t="shared" si="6"/>
      </c>
      <c r="B116" s="9">
        <f t="shared" si="7"/>
      </c>
      <c r="C116" s="9">
        <f t="shared" si="8"/>
      </c>
      <c r="D116" s="9">
        <f t="shared" si="9"/>
      </c>
      <c r="E116" s="9">
        <f t="shared" si="10"/>
      </c>
      <c r="F116" s="9"/>
      <c r="G116" s="32">
        <f>IF(A116="","",IF(E115&lt;='AG-Darlehen'!$F$3,"",E115*$G$12/12))</f>
      </c>
      <c r="H116" s="35">
        <f>IF(G116&gt;'AG-Darlehen'!$F$7,"","J")</f>
      </c>
    </row>
    <row r="117" spans="1:8" ht="15">
      <c r="A117" s="22">
        <f t="shared" si="6"/>
      </c>
      <c r="B117" s="9">
        <f t="shared" si="7"/>
      </c>
      <c r="C117" s="9">
        <f t="shared" si="8"/>
      </c>
      <c r="D117" s="9">
        <f t="shared" si="9"/>
      </c>
      <c r="E117" s="9">
        <f t="shared" si="10"/>
      </c>
      <c r="F117" s="9"/>
      <c r="G117" s="32">
        <f>IF(A117="","",IF(E116&lt;='AG-Darlehen'!$F$3,"",E116*$G$12/12))</f>
      </c>
      <c r="H117" s="35">
        <f>IF(G117&gt;'AG-Darlehen'!$F$7,"","J")</f>
      </c>
    </row>
    <row r="118" spans="1:8" ht="15">
      <c r="A118" s="22">
        <f t="shared" si="6"/>
      </c>
      <c r="B118" s="9">
        <f t="shared" si="7"/>
      </c>
      <c r="C118" s="9">
        <f t="shared" si="8"/>
      </c>
      <c r="D118" s="9">
        <f t="shared" si="9"/>
      </c>
      <c r="E118" s="9">
        <f t="shared" si="10"/>
      </c>
      <c r="F118" s="9"/>
      <c r="G118" s="32">
        <f>IF(A118="","",IF(E117&lt;='AG-Darlehen'!$F$3,"",E117*$G$12/12))</f>
      </c>
      <c r="H118" s="35">
        <f>IF(G118&gt;'AG-Darlehen'!$F$7,"","J")</f>
      </c>
    </row>
    <row r="119" spans="1:8" ht="15">
      <c r="A119" s="22">
        <f t="shared" si="6"/>
      </c>
      <c r="B119" s="9">
        <f t="shared" si="7"/>
      </c>
      <c r="C119" s="9">
        <f t="shared" si="8"/>
      </c>
      <c r="D119" s="9">
        <f t="shared" si="9"/>
      </c>
      <c r="E119" s="9">
        <f t="shared" si="10"/>
      </c>
      <c r="F119" s="9"/>
      <c r="G119" s="32">
        <f>IF(A119="","",IF(E118&lt;='AG-Darlehen'!$F$3,"",E118*$G$12/12))</f>
      </c>
      <c r="H119" s="35">
        <f>IF(G119&gt;'AG-Darlehen'!$F$7,"","J")</f>
      </c>
    </row>
    <row r="120" spans="1:8" ht="15">
      <c r="A120" s="22">
        <f t="shared" si="6"/>
      </c>
      <c r="B120" s="9">
        <f t="shared" si="7"/>
      </c>
      <c r="C120" s="9">
        <f t="shared" si="8"/>
      </c>
      <c r="D120" s="9">
        <f t="shared" si="9"/>
      </c>
      <c r="E120" s="9">
        <f t="shared" si="10"/>
      </c>
      <c r="F120" s="9"/>
      <c r="G120" s="32">
        <f>IF(A120="","",IF(E119&lt;='AG-Darlehen'!$F$3,"",E119*$G$12/12))</f>
      </c>
      <c r="H120" s="35">
        <f>IF(G120&gt;'AG-Darlehen'!$F$7,"","J")</f>
      </c>
    </row>
    <row r="121" spans="1:8" ht="15">
      <c r="A121" s="22">
        <f t="shared" si="6"/>
      </c>
      <c r="B121" s="9">
        <f t="shared" si="7"/>
      </c>
      <c r="C121" s="9">
        <f t="shared" si="8"/>
      </c>
      <c r="D121" s="9">
        <f t="shared" si="9"/>
      </c>
      <c r="E121" s="9">
        <f t="shared" si="10"/>
      </c>
      <c r="F121" s="9"/>
      <c r="G121" s="32">
        <f>IF(A121="","",IF(E120&lt;='AG-Darlehen'!$F$3,"",E120*$G$12/12))</f>
      </c>
      <c r="H121" s="35">
        <f>IF(G121&gt;'AG-Darlehen'!$F$7,"","J")</f>
      </c>
    </row>
    <row r="122" spans="1:8" ht="15">
      <c r="A122" s="22">
        <f t="shared" si="6"/>
      </c>
      <c r="B122" s="9">
        <f t="shared" si="7"/>
      </c>
      <c r="C122" s="9">
        <f t="shared" si="8"/>
      </c>
      <c r="D122" s="9">
        <f t="shared" si="9"/>
      </c>
      <c r="E122" s="9">
        <f t="shared" si="10"/>
      </c>
      <c r="F122" s="9"/>
      <c r="G122" s="32">
        <f>IF(A122="","",IF(E121&lt;='AG-Darlehen'!$F$3,"",E121*$G$12/12))</f>
      </c>
      <c r="H122" s="35">
        <f>IF(G122&gt;'AG-Darlehen'!$F$7,"","J")</f>
      </c>
    </row>
    <row r="123" spans="1:8" ht="15">
      <c r="A123" s="22">
        <f t="shared" si="6"/>
      </c>
      <c r="B123" s="9">
        <f t="shared" si="7"/>
      </c>
      <c r="C123" s="9">
        <f t="shared" si="8"/>
      </c>
      <c r="D123" s="9">
        <f t="shared" si="9"/>
      </c>
      <c r="E123" s="9">
        <f t="shared" si="10"/>
      </c>
      <c r="F123" s="9"/>
      <c r="G123" s="32">
        <f>IF(A123="","",IF(E122&lt;='AG-Darlehen'!$F$3,"",E122*$G$12/12))</f>
      </c>
      <c r="H123" s="35">
        <f>IF(G123&gt;'AG-Darlehen'!$F$7,"","J")</f>
      </c>
    </row>
    <row r="124" spans="1:8" ht="15">
      <c r="A124" s="22">
        <f t="shared" si="6"/>
      </c>
      <c r="B124" s="9">
        <f t="shared" si="7"/>
      </c>
      <c r="C124" s="9">
        <f t="shared" si="8"/>
      </c>
      <c r="D124" s="9">
        <f t="shared" si="9"/>
      </c>
      <c r="E124" s="9">
        <f t="shared" si="10"/>
      </c>
      <c r="F124" s="9"/>
      <c r="G124" s="32">
        <f>IF(A124="","",IF(E123&lt;='AG-Darlehen'!$F$3,"",E123*$G$12/12))</f>
      </c>
      <c r="H124" s="35">
        <f>IF(G124&gt;'AG-Darlehen'!$F$7,"","J")</f>
      </c>
    </row>
    <row r="125" spans="1:8" ht="15">
      <c r="A125" s="22">
        <f t="shared" si="6"/>
      </c>
      <c r="B125" s="9">
        <f t="shared" si="7"/>
      </c>
      <c r="C125" s="9">
        <f t="shared" si="8"/>
      </c>
      <c r="D125" s="9">
        <f t="shared" si="9"/>
      </c>
      <c r="E125" s="9">
        <f t="shared" si="10"/>
      </c>
      <c r="F125" s="9"/>
      <c r="G125" s="32">
        <f>IF(A125="","",IF(E124&lt;='AG-Darlehen'!$F$3,"",E124*$G$12/12))</f>
      </c>
      <c r="H125" s="35">
        <f>IF(G125&gt;'AG-Darlehen'!$F$7,"","J")</f>
      </c>
    </row>
    <row r="126" spans="1:8" ht="15">
      <c r="A126" s="22">
        <f t="shared" si="6"/>
      </c>
      <c r="B126" s="9">
        <f t="shared" si="7"/>
      </c>
      <c r="C126" s="9">
        <f t="shared" si="8"/>
      </c>
      <c r="D126" s="9">
        <f t="shared" si="9"/>
      </c>
      <c r="E126" s="9">
        <f t="shared" si="10"/>
      </c>
      <c r="F126" s="9"/>
      <c r="G126" s="32">
        <f>IF(A126="","",IF(E125&lt;='AG-Darlehen'!$F$3,"",E125*$G$12/12))</f>
      </c>
      <c r="H126" s="35">
        <f>IF(G126&gt;'AG-Darlehen'!$F$7,"","J")</f>
      </c>
    </row>
    <row r="127" spans="1:8" ht="15">
      <c r="A127" s="22">
        <f t="shared" si="6"/>
      </c>
      <c r="B127" s="9">
        <f t="shared" si="7"/>
      </c>
      <c r="C127" s="9">
        <f t="shared" si="8"/>
      </c>
      <c r="D127" s="9">
        <f t="shared" si="9"/>
      </c>
      <c r="E127" s="9">
        <f t="shared" si="10"/>
      </c>
      <c r="F127" s="9"/>
      <c r="G127" s="32">
        <f>IF(A127="","",IF(E126&lt;='AG-Darlehen'!$F$3,"",E126*$G$12/12))</f>
      </c>
      <c r="H127" s="35">
        <f>IF(G127&gt;'AG-Darlehen'!$F$7,"","J")</f>
      </c>
    </row>
    <row r="128" spans="1:8" ht="15">
      <c r="A128" s="22">
        <f t="shared" si="6"/>
      </c>
      <c r="B128" s="9">
        <f t="shared" si="7"/>
      </c>
      <c r="C128" s="9">
        <f t="shared" si="8"/>
      </c>
      <c r="D128" s="9">
        <f t="shared" si="9"/>
      </c>
      <c r="E128" s="9">
        <f t="shared" si="10"/>
      </c>
      <c r="F128" s="9"/>
      <c r="G128" s="32">
        <f>IF(A128="","",IF(E127&lt;='AG-Darlehen'!$F$3,"",E127*$G$12/12))</f>
      </c>
      <c r="H128" s="35">
        <f>IF(G128&gt;'AG-Darlehen'!$F$7,"","J")</f>
      </c>
    </row>
    <row r="129" spans="1:8" ht="15">
      <c r="A129" s="22">
        <f t="shared" si="6"/>
      </c>
      <c r="B129" s="9">
        <f t="shared" si="7"/>
      </c>
      <c r="C129" s="9">
        <f t="shared" si="8"/>
      </c>
      <c r="D129" s="9">
        <f t="shared" si="9"/>
      </c>
      <c r="E129" s="9">
        <f t="shared" si="10"/>
      </c>
      <c r="F129" s="9"/>
      <c r="G129" s="32">
        <f>IF(A129="","",IF(E128&lt;='AG-Darlehen'!$F$3,"",E128*$G$12/12))</f>
      </c>
      <c r="H129" s="35">
        <f>IF(G129&gt;'AG-Darlehen'!$F$7,"","J")</f>
      </c>
    </row>
    <row r="130" spans="1:8" ht="15">
      <c r="A130" s="22">
        <f t="shared" si="6"/>
      </c>
      <c r="B130" s="9">
        <f t="shared" si="7"/>
      </c>
      <c r="C130" s="9">
        <f t="shared" si="8"/>
      </c>
      <c r="D130" s="9">
        <f t="shared" si="9"/>
      </c>
      <c r="E130" s="9">
        <f t="shared" si="10"/>
      </c>
      <c r="F130" s="9"/>
      <c r="G130" s="32">
        <f>IF(A130="","",IF(E129&lt;='AG-Darlehen'!$F$3,"",E129*$G$12/12))</f>
      </c>
      <c r="H130" s="35">
        <f>IF(G130&gt;'AG-Darlehen'!$F$7,"","J")</f>
      </c>
    </row>
    <row r="131" spans="1:8" ht="15">
      <c r="A131" s="22">
        <f t="shared" si="6"/>
      </c>
      <c r="B131" s="9">
        <f t="shared" si="7"/>
      </c>
      <c r="C131" s="9">
        <f t="shared" si="8"/>
      </c>
      <c r="D131" s="9">
        <f t="shared" si="9"/>
      </c>
      <c r="E131" s="9">
        <f t="shared" si="10"/>
      </c>
      <c r="F131" s="9"/>
      <c r="G131" s="32">
        <f>IF(A131="","",IF(E130&lt;='AG-Darlehen'!$F$3,"",E130*$G$12/12))</f>
      </c>
      <c r="H131" s="35">
        <f>IF(G131&gt;'AG-Darlehen'!$F$7,"","J")</f>
      </c>
    </row>
    <row r="132" spans="1:8" ht="15">
      <c r="A132" s="22">
        <f t="shared" si="6"/>
      </c>
      <c r="B132" s="9">
        <f t="shared" si="7"/>
      </c>
      <c r="C132" s="9">
        <f t="shared" si="8"/>
      </c>
      <c r="D132" s="9">
        <f t="shared" si="9"/>
      </c>
      <c r="E132" s="9">
        <f t="shared" si="10"/>
      </c>
      <c r="F132" s="9"/>
      <c r="G132" s="32">
        <f>IF(A132="","",IF(E131&lt;='AG-Darlehen'!$F$3,"",E131*$G$12/12))</f>
      </c>
      <c r="H132" s="35">
        <f>IF(G132&gt;'AG-Darlehen'!$F$7,"","J")</f>
      </c>
    </row>
  </sheetData>
  <sheetProtection password="DD74" sheet="1" objects="1" scenarios="1" selectLockedCells="1"/>
  <mergeCells count="1">
    <mergeCell ref="J3:L10"/>
  </mergeCells>
  <conditionalFormatting sqref="B13:B132">
    <cfRule type="expression" priority="1" dxfId="18" stopIfTrue="1">
      <formula>A13&lt;&gt;""</formula>
    </cfRule>
  </conditionalFormatting>
  <conditionalFormatting sqref="C13:D132 F18:F132 A14:A132">
    <cfRule type="expression" priority="2" dxfId="18" stopIfTrue="1">
      <formula>A13&lt;&gt;""</formula>
    </cfRule>
  </conditionalFormatting>
  <conditionalFormatting sqref="G13:G132">
    <cfRule type="expression" priority="3" dxfId="18" stopIfTrue="1">
      <formula>G13&lt;&gt;""</formula>
    </cfRule>
  </conditionalFormatting>
  <conditionalFormatting sqref="H13:H132">
    <cfRule type="cellIs" priority="4" dxfId="18" operator="equal" stopIfTrue="1">
      <formula>"J"</formula>
    </cfRule>
  </conditionalFormatting>
  <conditionalFormatting sqref="E12:E132">
    <cfRule type="cellIs" priority="5" dxfId="19" operator="lessThanOrEqual" stopIfTrue="1">
      <formula>Freigrenze2600</formula>
    </cfRule>
    <cfRule type="expression" priority="6" dxfId="18" stopIfTrue="1">
      <formula>E12&lt;&gt;""</formula>
    </cfRule>
  </conditionalFormatting>
  <dataValidations count="1">
    <dataValidation type="decimal" operator="greaterThan" allowBlank="1" showInputMessage="1" showErrorMessage="1" sqref="C3">
      <formula1>0</formula1>
    </dataValidation>
  </dataValidations>
  <printOptions/>
  <pageMargins left="0.7874015748031497" right="0.4724409448818898" top="0.3937007874015748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Kloft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André Liebig</cp:lastModifiedBy>
  <cp:lastPrinted>2010-02-06T08:51:53Z</cp:lastPrinted>
  <dcterms:created xsi:type="dcterms:W3CDTF">2010-01-27T13:51:02Z</dcterms:created>
  <dcterms:modified xsi:type="dcterms:W3CDTF">2022-01-16T16:17:01Z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